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830" windowHeight="2415" tabRatio="601" activeTab="0"/>
  </bookViews>
  <sheets>
    <sheet name="Logo" sheetId="1" r:id="rId1"/>
    <sheet name="Basic Input Data" sheetId="2" r:id="rId2"/>
    <sheet name="Calibration Data" sheetId="3" r:id="rId3"/>
    <sheet name="Compute Results" sheetId="4" r:id="rId4"/>
    <sheet name="Coefficients" sheetId="5" r:id="rId5"/>
    <sheet name="Speeds" sheetId="6" r:id="rId6"/>
    <sheet name="VOC" sheetId="7" r:id="rId7"/>
    <sheet name="HDM-III &amp; Equations Comparison" sheetId="8" r:id="rId8"/>
    <sheet name="Typical VOC and Speeds" sheetId="9" r:id="rId9"/>
    <sheet name="Roads" sheetId="10" state="hidden" r:id="rId10"/>
  </sheets>
  <definedNames>
    <definedName name="CurrentPage">#REF!</definedName>
    <definedName name="ModelPages">#REF!</definedName>
    <definedName name="_xlnm.Print_Area" localSheetId="1">'Basic Input Data'!$A$1:$K$55</definedName>
    <definedName name="_xlnm.Print_Area" localSheetId="2">'Calibration Data'!$B$1:$BL$22</definedName>
    <definedName name="_xlnm.Print_Area" localSheetId="4">'Coefficients'!$A$3:$J$208</definedName>
    <definedName name="_xlnm.Print_Area" localSheetId="7">'HDM-III &amp; Equations Comparison'!$A$2:$S$44</definedName>
    <definedName name="_xlnm.Print_Area" localSheetId="0">'Logo'!$A$1:$J$42</definedName>
    <definedName name="_xlnm.Print_Area" localSheetId="5">'Speeds'!$C$11:$K$227</definedName>
    <definedName name="_xlnm.Print_Area" localSheetId="8">'Typical VOC and Speeds'!$A$13:$M$109</definedName>
    <definedName name="_xlnm.Print_Area" localSheetId="6">'VOC'!$C$11:$K$227</definedName>
    <definedName name="_xlnm.Print_Titles" localSheetId="2">'Calibration Data'!$A:$A</definedName>
    <definedName name="_xlnm.Print_Titles" localSheetId="5">'Speeds'!$A:$B,'Speeds'!$1:$9</definedName>
    <definedName name="_xlnm.Print_Titles" localSheetId="8">'Typical VOC and Speeds'!$1:$12</definedName>
    <definedName name="_xlnm.Print_Titles" localSheetId="6">'VOC'!$A:$B,'VOC'!$1:$9</definedName>
  </definedNames>
  <calcPr fullCalcOnLoad="1"/>
</workbook>
</file>

<file path=xl/comments2.xml><?xml version="1.0" encoding="utf-8"?>
<comments xmlns="http://schemas.openxmlformats.org/spreadsheetml/2006/main">
  <authors>
    <author>Rodrigo Archondo-Callao</author>
  </authors>
  <commentList>
    <comment ref="B3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  <comment ref="B4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  <comment ref="F3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  <comment ref="F4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</commentList>
</comments>
</file>

<file path=xl/sharedStrings.xml><?xml version="1.0" encoding="utf-8"?>
<sst xmlns="http://schemas.openxmlformats.org/spreadsheetml/2006/main" count="2373" uniqueCount="1065">
  <si>
    <r>
      <t>R</t>
    </r>
    <r>
      <rPr>
        <b/>
        <sz val="12"/>
        <color indexed="56"/>
        <rFont val="Arial"/>
        <family val="2"/>
      </rPr>
      <t xml:space="preserve">oad </t>
    </r>
    <r>
      <rPr>
        <b/>
        <sz val="12"/>
        <color indexed="10"/>
        <rFont val="Arial"/>
        <family val="2"/>
      </rPr>
      <t>M</t>
    </r>
    <r>
      <rPr>
        <b/>
        <sz val="12"/>
        <color indexed="56"/>
        <rFont val="Arial"/>
        <family val="2"/>
      </rPr>
      <t xml:space="preserve">anagement </t>
    </r>
    <r>
      <rPr>
        <b/>
        <sz val="12"/>
        <color indexed="10"/>
        <rFont val="Arial"/>
        <family val="2"/>
      </rPr>
      <t>I</t>
    </r>
    <r>
      <rPr>
        <b/>
        <sz val="12"/>
        <color indexed="56"/>
        <rFont val="Arial"/>
        <family val="2"/>
      </rPr>
      <t>nitiative</t>
    </r>
  </si>
  <si>
    <r>
      <t>S</t>
    </r>
    <r>
      <rPr>
        <b/>
        <sz val="12"/>
        <color indexed="56"/>
        <rFont val="Arial"/>
        <family val="2"/>
      </rPr>
      <t>ub-</t>
    </r>
    <r>
      <rPr>
        <b/>
        <sz val="12"/>
        <color indexed="10"/>
        <rFont val="Arial"/>
        <family val="2"/>
      </rPr>
      <t>S</t>
    </r>
    <r>
      <rPr>
        <b/>
        <sz val="12"/>
        <color indexed="56"/>
        <rFont val="Arial"/>
        <family val="2"/>
      </rPr>
      <t xml:space="preserve">aharan </t>
    </r>
    <r>
      <rPr>
        <b/>
        <sz val="12"/>
        <color indexed="10"/>
        <rFont val="Arial"/>
        <family val="2"/>
      </rPr>
      <t>A</t>
    </r>
    <r>
      <rPr>
        <b/>
        <sz val="12"/>
        <color indexed="56"/>
        <rFont val="Arial"/>
        <family val="2"/>
      </rPr>
      <t xml:space="preserve">frica </t>
    </r>
    <r>
      <rPr>
        <b/>
        <sz val="12"/>
        <color indexed="10"/>
        <rFont val="Arial"/>
        <family val="2"/>
      </rPr>
      <t>T</t>
    </r>
    <r>
      <rPr>
        <b/>
        <sz val="12"/>
        <color indexed="56"/>
        <rFont val="Arial"/>
        <family val="2"/>
      </rPr>
      <t xml:space="preserve">ransport </t>
    </r>
    <r>
      <rPr>
        <b/>
        <sz val="12"/>
        <color indexed="10"/>
        <rFont val="Arial"/>
        <family val="2"/>
      </rPr>
      <t>P</t>
    </r>
    <r>
      <rPr>
        <b/>
        <sz val="12"/>
        <color indexed="56"/>
        <rFont val="Arial"/>
        <family val="2"/>
      </rPr>
      <t>olicy</t>
    </r>
  </si>
  <si>
    <r>
      <t>P</t>
    </r>
    <r>
      <rPr>
        <b/>
        <sz val="12"/>
        <color indexed="56"/>
        <rFont val="Arial"/>
        <family val="2"/>
      </rPr>
      <t>rogram</t>
    </r>
  </si>
  <si>
    <t>products of the software and the results solely at his or her own risk. In no event will</t>
  </si>
  <si>
    <t>the World Bank or anyone else who has been involved in the creation of this product</t>
  </si>
  <si>
    <t>be liable for its application or misapplication in the field. The World Bank Reserves the</t>
  </si>
  <si>
    <t>right to make revisions and changes from time to time without obligation to notify any</t>
  </si>
  <si>
    <t>person of such revisions and changes.</t>
  </si>
  <si>
    <t>Basic Input Data</t>
  </si>
  <si>
    <t>Terrain</t>
  </si>
  <si>
    <t>Rise &amp;</t>
  </si>
  <si>
    <t>Horizontal</t>
  </si>
  <si>
    <t>Type</t>
  </si>
  <si>
    <t>Fall</t>
  </si>
  <si>
    <t>Curvature</t>
  </si>
  <si>
    <t>Environment</t>
  </si>
  <si>
    <t>Altitude</t>
  </si>
  <si>
    <t>(m/km)</t>
  </si>
  <si>
    <t>(deg/km)</t>
  </si>
  <si>
    <t>(m)</t>
  </si>
  <si>
    <t>A</t>
  </si>
  <si>
    <t>Flat</t>
  </si>
  <si>
    <t>B</t>
  </si>
  <si>
    <t>Rolling</t>
  </si>
  <si>
    <t>C</t>
  </si>
  <si>
    <t>Mountainous</t>
  </si>
  <si>
    <t>Road</t>
  </si>
  <si>
    <t>Small</t>
  </si>
  <si>
    <t>Medium</t>
  </si>
  <si>
    <t>Large</t>
  </si>
  <si>
    <t>Light</t>
  </si>
  <si>
    <t>Heavy</t>
  </si>
  <si>
    <t>Artic.</t>
  </si>
  <si>
    <t xml:space="preserve">Car </t>
  </si>
  <si>
    <t>Pickup</t>
  </si>
  <si>
    <t>Bus</t>
  </si>
  <si>
    <t>Truck</t>
  </si>
  <si>
    <t>X</t>
  </si>
  <si>
    <t>Y</t>
  </si>
  <si>
    <t>Z</t>
  </si>
  <si>
    <t>Unit Costs</t>
  </si>
  <si>
    <t>New Vehicle Cost ($/vehicle)</t>
  </si>
  <si>
    <t>Fuel Cost ($/liter)</t>
  </si>
  <si>
    <t>Lubricant Cost ($/liter)</t>
  </si>
  <si>
    <t>New Tire Cost ($/tire)</t>
  </si>
  <si>
    <t>Maintenance labor Cost ($/hour)</t>
  </si>
  <si>
    <t>Crew Cost ($/hour)</t>
  </si>
  <si>
    <t>Interest Rate (%)</t>
  </si>
  <si>
    <t>Utilization</t>
  </si>
  <si>
    <t>Kilometers driven per year (km)</t>
  </si>
  <si>
    <t>Hours driven per year (hr)</t>
  </si>
  <si>
    <t>Service Life</t>
  </si>
  <si>
    <t>Service life (years)</t>
  </si>
  <si>
    <t>Gross Vehicle Weight</t>
  </si>
  <si>
    <t>Gross vehicle weight (tons)</t>
  </si>
  <si>
    <t>Reference Vehicle Adopted to</t>
  </si>
  <si>
    <t>Estimate Roughness as a Function of</t>
  </si>
  <si>
    <t>Speed of Reference Vehicle</t>
  </si>
  <si>
    <t>Calibration Data</t>
  </si>
  <si>
    <t>Physical Characteristics</t>
  </si>
  <si>
    <t>Rolling Resistance</t>
  </si>
  <si>
    <t>Speed</t>
  </si>
  <si>
    <t>Fuel</t>
  </si>
  <si>
    <t>Lubricants</t>
  </si>
  <si>
    <t>Tires</t>
  </si>
  <si>
    <t>Maintenance Parts &amp; Labor</t>
  </si>
  <si>
    <t>Utilization &amp; Life</t>
  </si>
  <si>
    <t>New</t>
  </si>
  <si>
    <t>Maintenance</t>
  </si>
  <si>
    <t>Crew</t>
  </si>
  <si>
    <t>Cargo</t>
  </si>
  <si>
    <t>Passenger</t>
  </si>
  <si>
    <t>Real</t>
  </si>
  <si>
    <t>Km</t>
  </si>
  <si>
    <t>Hours</t>
  </si>
  <si>
    <t>Hourly</t>
  </si>
  <si>
    <t>Gross</t>
  </si>
  <si>
    <t>Aerodynamic</t>
  </si>
  <si>
    <t>Projected</t>
  </si>
  <si>
    <t>Max. Used</t>
  </si>
  <si>
    <t>Paved</t>
  </si>
  <si>
    <t>Unpaved</t>
  </si>
  <si>
    <t>VDESIR</t>
  </si>
  <si>
    <t>VCURVE</t>
  </si>
  <si>
    <t>VROUGH</t>
  </si>
  <si>
    <t>Weibull</t>
  </si>
  <si>
    <t>Calibrated</t>
  </si>
  <si>
    <t>Energy</t>
  </si>
  <si>
    <t>FUEL</t>
  </si>
  <si>
    <t>Tire</t>
  </si>
  <si>
    <t>Retreating</t>
  </si>
  <si>
    <t>Wearable</t>
  </si>
  <si>
    <t>Maximum</t>
  </si>
  <si>
    <t>Constant</t>
  </si>
  <si>
    <t>Slope</t>
  </si>
  <si>
    <t>Vehicle</t>
  </si>
  <si>
    <t>Lubricant</t>
  </si>
  <si>
    <t>Labor</t>
  </si>
  <si>
    <t>Time</t>
  </si>
  <si>
    <t>Delay</t>
  </si>
  <si>
    <t>Number of</t>
  </si>
  <si>
    <t>Interest</t>
  </si>
  <si>
    <t>Driven</t>
  </si>
  <si>
    <t>Service</t>
  </si>
  <si>
    <t>Car</t>
  </si>
  <si>
    <t>Drag</t>
  </si>
  <si>
    <t>Frontal</t>
  </si>
  <si>
    <t>Driving</t>
  </si>
  <si>
    <t>Braking</t>
  </si>
  <si>
    <t>Resistance</t>
  </si>
  <si>
    <t>Desired</t>
  </si>
  <si>
    <t>One Lane</t>
  </si>
  <si>
    <t>Many Lanes</t>
  </si>
  <si>
    <t>Parameter</t>
  </si>
  <si>
    <t>Engine</t>
  </si>
  <si>
    <t>Efficiency</t>
  </si>
  <si>
    <t>Adjustment</t>
  </si>
  <si>
    <t>LUBRICANTS</t>
  </si>
  <si>
    <t>Equation</t>
  </si>
  <si>
    <t xml:space="preserve">per New </t>
  </si>
  <si>
    <t>Volume of</t>
  </si>
  <si>
    <t xml:space="preserve">Number of </t>
  </si>
  <si>
    <t>Term of</t>
  </si>
  <si>
    <t>PARTS</t>
  </si>
  <si>
    <t>LABOR</t>
  </si>
  <si>
    <t>Depreciation</t>
  </si>
  <si>
    <t>Name</t>
  </si>
  <si>
    <t>Cost</t>
  </si>
  <si>
    <t>Passengers</t>
  </si>
  <si>
    <t>Rate</t>
  </si>
  <si>
    <t>per Year</t>
  </si>
  <si>
    <t>Ratio</t>
  </si>
  <si>
    <t>Life</t>
  </si>
  <si>
    <t>Equivalent</t>
  </si>
  <si>
    <t>Weight</t>
  </si>
  <si>
    <t>Coefficient</t>
  </si>
  <si>
    <t>Area</t>
  </si>
  <si>
    <t>Power</t>
  </si>
  <si>
    <t>BW</t>
  </si>
  <si>
    <t>Payload</t>
  </si>
  <si>
    <t>FRATIOO</t>
  </si>
  <si>
    <t>FRATIO1</t>
  </si>
  <si>
    <t>ARVMAX</t>
  </si>
  <si>
    <t>Beta</t>
  </si>
  <si>
    <t>E0</t>
  </si>
  <si>
    <t>A0</t>
  </si>
  <si>
    <t>A1</t>
  </si>
  <si>
    <t>A2</t>
  </si>
  <si>
    <t>A3</t>
  </si>
  <si>
    <t>A4</t>
  </si>
  <si>
    <t>A5</t>
  </si>
  <si>
    <t>A6</t>
  </si>
  <si>
    <t>A7</t>
  </si>
  <si>
    <t>NH0</t>
  </si>
  <si>
    <t>Factor</t>
  </si>
  <si>
    <t>Coo</t>
  </si>
  <si>
    <t>Code</t>
  </si>
  <si>
    <t>Tire Costs</t>
  </si>
  <si>
    <t>Tire Rubber</t>
  </si>
  <si>
    <t>Recaps</t>
  </si>
  <si>
    <t>Tread Wear</t>
  </si>
  <si>
    <t>KP</t>
  </si>
  <si>
    <t>Cpo</t>
  </si>
  <si>
    <t>CPq</t>
  </si>
  <si>
    <t>QIPo</t>
  </si>
  <si>
    <t>Clo</t>
  </si>
  <si>
    <t>CLp</t>
  </si>
  <si>
    <t>CLq</t>
  </si>
  <si>
    <t>(label)</t>
  </si>
  <si>
    <t>($/vehicle)</t>
  </si>
  <si>
    <t>($/liter)</t>
  </si>
  <si>
    <t>($/tire)</t>
  </si>
  <si>
    <t>($/hour)</t>
  </si>
  <si>
    <t>(#)</t>
  </si>
  <si>
    <t>(%)</t>
  </si>
  <si>
    <t>(km)</t>
  </si>
  <si>
    <t>(hours)</t>
  </si>
  <si>
    <t>(ratio)</t>
  </si>
  <si>
    <t>(years)</t>
  </si>
  <si>
    <t>(tons)</t>
  </si>
  <si>
    <t>(m2)</t>
  </si>
  <si>
    <t>(metric HP)</t>
  </si>
  <si>
    <t>(# 10E-2)</t>
  </si>
  <si>
    <t>(# 10E-4)</t>
  </si>
  <si>
    <t>(km/hour)</t>
  </si>
  <si>
    <t>(rpm)</t>
  </si>
  <si>
    <t>(1-2)</t>
  </si>
  <si>
    <t>(# dm^3)</t>
  </si>
  <si>
    <t>(# dm^3/m)</t>
  </si>
  <si>
    <t>(# 10E-3 dm^3)</t>
  </si>
  <si>
    <t>(# 10E-6)</t>
  </si>
  <si>
    <t>(# 10E-3)</t>
  </si>
  <si>
    <t>(1-3)</t>
  </si>
  <si>
    <t>VEHICLE</t>
  </si>
  <si>
    <t>COSTVEHICL</t>
  </si>
  <si>
    <t>COSTFUEL</t>
  </si>
  <si>
    <t>COSTLUBRIC</t>
  </si>
  <si>
    <t>COSTTIRE</t>
  </si>
  <si>
    <t>COSTLABOR</t>
  </si>
  <si>
    <t>COSTCREW</t>
  </si>
  <si>
    <t>COSTCARGO</t>
  </si>
  <si>
    <t>COSTTIME</t>
  </si>
  <si>
    <t>PAX</t>
  </si>
  <si>
    <t>AINV</t>
  </si>
  <si>
    <t>AKMO</t>
  </si>
  <si>
    <t>HRDO</t>
  </si>
  <si>
    <t>HURATIO</t>
  </si>
  <si>
    <t>LIFEO</t>
  </si>
  <si>
    <t>PCE</t>
  </si>
  <si>
    <t>GVW</t>
  </si>
  <si>
    <t>NT</t>
  </si>
  <si>
    <t>CD</t>
  </si>
  <si>
    <t>AR</t>
  </si>
  <si>
    <t>HPDRIVE</t>
  </si>
  <si>
    <t>HPBRAKE</t>
  </si>
  <si>
    <t>RCO</t>
  </si>
  <si>
    <t>RSL</t>
  </si>
  <si>
    <t>VDESIROPV</t>
  </si>
  <si>
    <t>VDESIROUN</t>
  </si>
  <si>
    <t>BWONE</t>
  </si>
  <si>
    <t>BWMORE</t>
  </si>
  <si>
    <t>PAYLOAD</t>
  </si>
  <si>
    <t>FRATIOOPV</t>
  </si>
  <si>
    <t>FRATIOOUN</t>
  </si>
  <si>
    <t>FRATIO1PV</t>
  </si>
  <si>
    <t>FRATIO1UN</t>
  </si>
  <si>
    <t>BETA</t>
  </si>
  <si>
    <t>NHO</t>
  </si>
  <si>
    <t>CRPMO</t>
  </si>
  <si>
    <t>ALPHA1</t>
  </si>
  <si>
    <t>ALPHA2</t>
  </si>
  <si>
    <t>COO</t>
  </si>
  <si>
    <t>TIREEQ</t>
  </si>
  <si>
    <t>RREC</t>
  </si>
  <si>
    <t>VOL</t>
  </si>
  <si>
    <t>NRO</t>
  </si>
  <si>
    <t>COTC</t>
  </si>
  <si>
    <t>CTCTE</t>
  </si>
  <si>
    <t>CPO</t>
  </si>
  <si>
    <t>CPQ</t>
  </si>
  <si>
    <t>QIPO</t>
  </si>
  <si>
    <t>CLO</t>
  </si>
  <si>
    <t>CLP</t>
  </si>
  <si>
    <t>CLQ</t>
  </si>
  <si>
    <t>UTILCODE</t>
  </si>
  <si>
    <t>DEPRCODE</t>
  </si>
  <si>
    <t>Small Bus</t>
  </si>
  <si>
    <t>Medium Bus</t>
  </si>
  <si>
    <t>Large Bus</t>
  </si>
  <si>
    <t>Light Truck</t>
  </si>
  <si>
    <t>Medium Truck</t>
  </si>
  <si>
    <t>Heavy Truck</t>
  </si>
  <si>
    <t>Articulated Truck</t>
  </si>
  <si>
    <t>Compute Results</t>
  </si>
  <si>
    <t>Starting Time:</t>
  </si>
  <si>
    <t>Final Time:</t>
  </si>
  <si>
    <t>Elapsed Time:</t>
  </si>
  <si>
    <t>Status:</t>
  </si>
  <si>
    <t>Vehicle Operating Costs</t>
  </si>
  <si>
    <t>($/veh-km)</t>
  </si>
  <si>
    <t>LINK_CODE</t>
  </si>
  <si>
    <t>LINK_NAME</t>
  </si>
  <si>
    <t>VEH1</t>
  </si>
  <si>
    <t>VEH2</t>
  </si>
  <si>
    <t>VEH3</t>
  </si>
  <si>
    <t>VEH4</t>
  </si>
  <si>
    <t>VEH5</t>
  </si>
  <si>
    <t>VEH6</t>
  </si>
  <si>
    <t>VEH7</t>
  </si>
  <si>
    <t>VEH8</t>
  </si>
  <si>
    <t>VEH9</t>
  </si>
  <si>
    <t>AX-02</t>
  </si>
  <si>
    <t>Terrain A / Type X - Roughness 02</t>
  </si>
  <si>
    <t>AX-03</t>
  </si>
  <si>
    <t>Terrain A / Type X - Roughness 03</t>
  </si>
  <si>
    <t>AX-04</t>
  </si>
  <si>
    <t>Terrain A / Type X - Roughness 04</t>
  </si>
  <si>
    <t>AX-05</t>
  </si>
  <si>
    <t>Terrain A / Type X - Roughness 05</t>
  </si>
  <si>
    <t>AX-06</t>
  </si>
  <si>
    <t>Terrain A / Type X - Roughness 06</t>
  </si>
  <si>
    <t>AX-07</t>
  </si>
  <si>
    <t>Terrain A / Type X - Roughness 07</t>
  </si>
  <si>
    <t>AX-08</t>
  </si>
  <si>
    <t>Terrain A / Type X - Roughness 08</t>
  </si>
  <si>
    <t>AX-09</t>
  </si>
  <si>
    <t>Terrain A / Type X - Roughness 09</t>
  </si>
  <si>
    <t>AX-10</t>
  </si>
  <si>
    <t>Terrain A / Type X - Roughness 10</t>
  </si>
  <si>
    <t>AX-11</t>
  </si>
  <si>
    <t>Terrain A / Type X - Roughness 11</t>
  </si>
  <si>
    <t>AX-12</t>
  </si>
  <si>
    <t>Terrain A / Type X - Roughness 12</t>
  </si>
  <si>
    <t>AX-13</t>
  </si>
  <si>
    <t>Terrain A / Type X - Roughness 13</t>
  </si>
  <si>
    <t>AX-14</t>
  </si>
  <si>
    <t>Terrain A / Type X - Roughness 14</t>
  </si>
  <si>
    <t>AX-15</t>
  </si>
  <si>
    <t>Terrain A / Type X - Roughness 15</t>
  </si>
  <si>
    <t>AX-16</t>
  </si>
  <si>
    <t>Terrain A / Type X - Roughness 16</t>
  </si>
  <si>
    <t>AX-17</t>
  </si>
  <si>
    <t>Terrain A / Type X - Roughness 17</t>
  </si>
  <si>
    <t>AX-18</t>
  </si>
  <si>
    <t>Terrain A / Type X - Roughness 18</t>
  </si>
  <si>
    <t>AX-19</t>
  </si>
  <si>
    <t>Terrain A / Type X - Roughness 19</t>
  </si>
  <si>
    <t>AX-20</t>
  </si>
  <si>
    <t>Terrain A / Type X - Roughness 20</t>
  </si>
  <si>
    <t>AX-21</t>
  </si>
  <si>
    <t>Terrain A / Type X - Roughness 21</t>
  </si>
  <si>
    <t>AX-22</t>
  </si>
  <si>
    <t>Terrain A / Type X - Roughness 22</t>
  </si>
  <si>
    <t>AX-23</t>
  </si>
  <si>
    <t>Terrain A / Type X - Roughness 23</t>
  </si>
  <si>
    <t>AX-24</t>
  </si>
  <si>
    <t>Terrain A / Type X - Roughness 24</t>
  </si>
  <si>
    <t>AX-25</t>
  </si>
  <si>
    <t>Terrain A / Type X - Roughness 25</t>
  </si>
  <si>
    <t>AY-02</t>
  </si>
  <si>
    <t>Terrain A / Type Y - Roughness 02</t>
  </si>
  <si>
    <t>AY-03</t>
  </si>
  <si>
    <t>Terrain A / Type Y - Roughness 03</t>
  </si>
  <si>
    <t>AY-04</t>
  </si>
  <si>
    <t>Terrain A / Type Y - Roughness 04</t>
  </si>
  <si>
    <t>AY-05</t>
  </si>
  <si>
    <t>Terrain A / Type Y - Roughness 05</t>
  </si>
  <si>
    <t>AY-06</t>
  </si>
  <si>
    <t>Terrain A / Type Y - Roughness 06</t>
  </si>
  <si>
    <t>AY-07</t>
  </si>
  <si>
    <t>Terrain A / Type Y - Roughness 07</t>
  </si>
  <si>
    <t>AY-08</t>
  </si>
  <si>
    <t>Terrain A / Type Y - Roughness 08</t>
  </si>
  <si>
    <t>AY-09</t>
  </si>
  <si>
    <t>Terrain A / Type Y - Roughness 09</t>
  </si>
  <si>
    <t>AY-10</t>
  </si>
  <si>
    <t>Terrain A / Type Y - Roughness 10</t>
  </si>
  <si>
    <t>AY-11</t>
  </si>
  <si>
    <t>Terrain A / Type Y - Roughness 11</t>
  </si>
  <si>
    <t>AY-12</t>
  </si>
  <si>
    <t>Terrain A / Type Y - Roughness 12</t>
  </si>
  <si>
    <t>AY-13</t>
  </si>
  <si>
    <t>Terrain A / Type Y - Roughness 13</t>
  </si>
  <si>
    <t>AY-14</t>
  </si>
  <si>
    <t>Terrain A / Type Y - Roughness 14</t>
  </si>
  <si>
    <t>AY-15</t>
  </si>
  <si>
    <t>Terrain A / Type Y - Roughness 15</t>
  </si>
  <si>
    <t>AY-16</t>
  </si>
  <si>
    <t>Terrain A / Type Y - Roughness 16</t>
  </si>
  <si>
    <t>AY-17</t>
  </si>
  <si>
    <t>Terrain A / Type Y - Roughness 17</t>
  </si>
  <si>
    <t>AY-18</t>
  </si>
  <si>
    <t>Terrain A / Type Y - Roughness 18</t>
  </si>
  <si>
    <t>AY-19</t>
  </si>
  <si>
    <t>Terrain A / Type Y - Roughness 19</t>
  </si>
  <si>
    <t>AY-20</t>
  </si>
  <si>
    <t>Terrain A / Type Y - Roughness 20</t>
  </si>
  <si>
    <t>AY-21</t>
  </si>
  <si>
    <t>Terrain A / Type Y - Roughness 21</t>
  </si>
  <si>
    <t>AY-22</t>
  </si>
  <si>
    <t>Terrain A / Type Y - Roughness 22</t>
  </si>
  <si>
    <t>AY-23</t>
  </si>
  <si>
    <t>Terrain A / Type Y - Roughness 23</t>
  </si>
  <si>
    <t>AY-24</t>
  </si>
  <si>
    <t>Terrain A / Type Y - Roughness 24</t>
  </si>
  <si>
    <t>AY-25</t>
  </si>
  <si>
    <t>Terrain A / Type Y - Roughness 25</t>
  </si>
  <si>
    <t>AZ-02</t>
  </si>
  <si>
    <t>Terrain A / Type Z - Roughness 02</t>
  </si>
  <si>
    <t>AZ-03</t>
  </si>
  <si>
    <t>Terrain A / Type Z - Roughness 03</t>
  </si>
  <si>
    <t>AZ-04</t>
  </si>
  <si>
    <t>Terrain A / Type Z - Roughness 04</t>
  </si>
  <si>
    <t>AZ-05</t>
  </si>
  <si>
    <t>Terrain A / Type Z - Roughness 05</t>
  </si>
  <si>
    <t>AZ-06</t>
  </si>
  <si>
    <t>Terrain A / Type Z - Roughness 06</t>
  </si>
  <si>
    <t>AZ-07</t>
  </si>
  <si>
    <t>Terrain A / Type Z - Roughness 07</t>
  </si>
  <si>
    <t>AZ-08</t>
  </si>
  <si>
    <t>Terrain A / Type Z - Roughness 08</t>
  </si>
  <si>
    <t>AZ-09</t>
  </si>
  <si>
    <t>Terrain A / Type Z - Roughness 09</t>
  </si>
  <si>
    <t>AZ-10</t>
  </si>
  <si>
    <t>Terrain A / Type Z - Roughness 10</t>
  </si>
  <si>
    <t>AZ-11</t>
  </si>
  <si>
    <t>Terrain A / Type Z - Roughness 11</t>
  </si>
  <si>
    <t>AZ-12</t>
  </si>
  <si>
    <t>Terrain A / Type Z - Roughness 12</t>
  </si>
  <si>
    <t>AZ-13</t>
  </si>
  <si>
    <t>Terrain A / Type Z - Roughness 13</t>
  </si>
  <si>
    <t>AZ-14</t>
  </si>
  <si>
    <t>Terrain A / Type Z - Roughness 14</t>
  </si>
  <si>
    <t>AZ-15</t>
  </si>
  <si>
    <t>Terrain A / Type Z - Roughness 15</t>
  </si>
  <si>
    <t>AZ-16</t>
  </si>
  <si>
    <t>Terrain A / Type Z - Roughness 16</t>
  </si>
  <si>
    <t>AZ-17</t>
  </si>
  <si>
    <t>Terrain A / Type Z - Roughness 17</t>
  </si>
  <si>
    <t>AZ-18</t>
  </si>
  <si>
    <t>Terrain A / Type Z - Roughness 18</t>
  </si>
  <si>
    <t>AZ-19</t>
  </si>
  <si>
    <t>Terrain A / Type Z - Roughness 19</t>
  </si>
  <si>
    <t>AZ-20</t>
  </si>
  <si>
    <t>Terrain A / Type Z - Roughness 20</t>
  </si>
  <si>
    <t>AZ-21</t>
  </si>
  <si>
    <t>Terrain A / Type Z - Roughness 21</t>
  </si>
  <si>
    <t>AZ-22</t>
  </si>
  <si>
    <t>Terrain A / Type Z - Roughness 22</t>
  </si>
  <si>
    <t>AZ-23</t>
  </si>
  <si>
    <t>Terrain A / Type Z - Roughness 23</t>
  </si>
  <si>
    <t>AZ-24</t>
  </si>
  <si>
    <t>Terrain A / Type Z - Roughness 24</t>
  </si>
  <si>
    <t>AZ-25</t>
  </si>
  <si>
    <t>Terrain A / Type Z - Roughness 25</t>
  </si>
  <si>
    <t>BX-02</t>
  </si>
  <si>
    <t>Terrain B / Type X - Roughness 02</t>
  </si>
  <si>
    <t>BX-03</t>
  </si>
  <si>
    <t>Terrain B / Type X - Roughness 03</t>
  </si>
  <si>
    <t>BX-04</t>
  </si>
  <si>
    <t>Terrain B / Type X - Roughness 04</t>
  </si>
  <si>
    <t>BX-05</t>
  </si>
  <si>
    <t>Terrain B / Type X - Roughness 05</t>
  </si>
  <si>
    <t>BX-06</t>
  </si>
  <si>
    <t>Terrain B / Type X - Roughness 06</t>
  </si>
  <si>
    <t>BX-07</t>
  </si>
  <si>
    <t>Terrain B / Type X - Roughness 07</t>
  </si>
  <si>
    <t>BX-08</t>
  </si>
  <si>
    <t>Terrain B / Type X - Roughness 08</t>
  </si>
  <si>
    <t>BX-09</t>
  </si>
  <si>
    <t>Terrain B / Type X - Roughness 09</t>
  </si>
  <si>
    <t>BX-10</t>
  </si>
  <si>
    <t>Terrain B / Type X - Roughness 10</t>
  </si>
  <si>
    <t>BX-11</t>
  </si>
  <si>
    <t>Terrain B / Type X - Roughness 11</t>
  </si>
  <si>
    <t>BX-12</t>
  </si>
  <si>
    <t>Terrain B / Type X - Roughness 12</t>
  </si>
  <si>
    <t>BX-13</t>
  </si>
  <si>
    <t>Terrain B / Type X - Roughness 13</t>
  </si>
  <si>
    <t>BX-14</t>
  </si>
  <si>
    <t>Terrain B / Type X - Roughness 14</t>
  </si>
  <si>
    <t>BX-15</t>
  </si>
  <si>
    <t>Terrain B / Type X - Roughness 15</t>
  </si>
  <si>
    <t>BX-16</t>
  </si>
  <si>
    <t>Terrain B / Type X - Roughness 16</t>
  </si>
  <si>
    <t>BX-17</t>
  </si>
  <si>
    <t>Terrain B / Type X - Roughness 17</t>
  </si>
  <si>
    <t>BX-18</t>
  </si>
  <si>
    <t>Terrain B / Type X - Roughness 18</t>
  </si>
  <si>
    <t>BX-19</t>
  </si>
  <si>
    <t>Terrain B / Type X - Roughness 19</t>
  </si>
  <si>
    <t>BX-20</t>
  </si>
  <si>
    <t>Terrain B / Type X - Roughness 20</t>
  </si>
  <si>
    <t>BX-21</t>
  </si>
  <si>
    <t>Terrain B / Type X - Roughness 21</t>
  </si>
  <si>
    <t>BX-22</t>
  </si>
  <si>
    <t>Terrain B / Type X - Roughness 22</t>
  </si>
  <si>
    <t>BX-23</t>
  </si>
  <si>
    <t>Terrain B / Type X - Roughness 23</t>
  </si>
  <si>
    <t>BX-24</t>
  </si>
  <si>
    <t>Terrain B / Type X - Roughness 24</t>
  </si>
  <si>
    <t>BX-25</t>
  </si>
  <si>
    <t>Terrain B / Type X - Roughness 25</t>
  </si>
  <si>
    <t>BY-02</t>
  </si>
  <si>
    <t>Terrain B / Type Y - Roughness 02</t>
  </si>
  <si>
    <t>BY-03</t>
  </si>
  <si>
    <t>Terrain B / Type Y - Roughness 03</t>
  </si>
  <si>
    <t>BY-04</t>
  </si>
  <si>
    <t>Terrain B / Type Y - Roughness 04</t>
  </si>
  <si>
    <t>BY-05</t>
  </si>
  <si>
    <t>Terrain B / Type Y - Roughness 05</t>
  </si>
  <si>
    <t>BY-06</t>
  </si>
  <si>
    <t>Terrain B / Type Y - Roughness 06</t>
  </si>
  <si>
    <t>BY-07</t>
  </si>
  <si>
    <t>Terrain B / Type Y - Roughness 07</t>
  </si>
  <si>
    <t>BY-08</t>
  </si>
  <si>
    <t>Terrain B / Type Y - Roughness 08</t>
  </si>
  <si>
    <t>BY-09</t>
  </si>
  <si>
    <t>Terrain B / Type Y - Roughness 09</t>
  </si>
  <si>
    <t>BY-10</t>
  </si>
  <si>
    <t>Terrain B / Type Y - Roughness 10</t>
  </si>
  <si>
    <t>BY-11</t>
  </si>
  <si>
    <t>Terrain B / Type Y - Roughness 11</t>
  </si>
  <si>
    <t>BY-12</t>
  </si>
  <si>
    <t>Terrain B / Type Y - Roughness 12</t>
  </si>
  <si>
    <t>BY-13</t>
  </si>
  <si>
    <t>Terrain B / Type Y - Roughness 13</t>
  </si>
  <si>
    <t>BY-14</t>
  </si>
  <si>
    <t>Terrain B / Type Y - Roughness 14</t>
  </si>
  <si>
    <t>BY-15</t>
  </si>
  <si>
    <t>Terrain B / Type Y - Roughness 15</t>
  </si>
  <si>
    <t>BY-16</t>
  </si>
  <si>
    <t>Terrain B / Type Y - Roughness 16</t>
  </si>
  <si>
    <t>BY-17</t>
  </si>
  <si>
    <t>Terrain B / Type Y - Roughness 17</t>
  </si>
  <si>
    <t>BY-18</t>
  </si>
  <si>
    <t>Terrain B / Type Y - Roughness 18</t>
  </si>
  <si>
    <t>BY-19</t>
  </si>
  <si>
    <t>Terrain B / Type Y - Roughness 19</t>
  </si>
  <si>
    <t>BY-20</t>
  </si>
  <si>
    <t>Terrain B / Type Y - Roughness 20</t>
  </si>
  <si>
    <t>BY-21</t>
  </si>
  <si>
    <t>Terrain B / Type Y - Roughness 21</t>
  </si>
  <si>
    <t>BY-22</t>
  </si>
  <si>
    <t>Terrain B / Type Y - Roughness 22</t>
  </si>
  <si>
    <t>BY-23</t>
  </si>
  <si>
    <t>Terrain B / Type Y - Roughness 23</t>
  </si>
  <si>
    <t>BY-24</t>
  </si>
  <si>
    <t>Terrain B / Type Y - Roughness 24</t>
  </si>
  <si>
    <t>BY-25</t>
  </si>
  <si>
    <t>Terrain B / Type Y - Roughness 25</t>
  </si>
  <si>
    <t>BZ-02</t>
  </si>
  <si>
    <t>Terrain B / Type Z - Roughness 02</t>
  </si>
  <si>
    <t>BZ-03</t>
  </si>
  <si>
    <t>Terrain B / Type Z - Roughness 03</t>
  </si>
  <si>
    <t>BZ-04</t>
  </si>
  <si>
    <t>Terrain B / Type Z - Roughness 04</t>
  </si>
  <si>
    <t>BZ-05</t>
  </si>
  <si>
    <t>Terrain B / Type Z - Roughness 05</t>
  </si>
  <si>
    <t>BZ-06</t>
  </si>
  <si>
    <t>Terrain B / Type Z - Roughness 06</t>
  </si>
  <si>
    <t>BZ-07</t>
  </si>
  <si>
    <t>Terrain B / Type Z - Roughness 07</t>
  </si>
  <si>
    <t>BZ-08</t>
  </si>
  <si>
    <t>Terrain B / Type Z - Roughness 08</t>
  </si>
  <si>
    <t>BZ-09</t>
  </si>
  <si>
    <t>Terrain B / Type Z - Roughness 09</t>
  </si>
  <si>
    <t>BZ-10</t>
  </si>
  <si>
    <t>Terrain B / Type Z - Roughness 10</t>
  </si>
  <si>
    <t>BZ-11</t>
  </si>
  <si>
    <t>Terrain B / Type Z - Roughness 11</t>
  </si>
  <si>
    <t>BZ-12</t>
  </si>
  <si>
    <t>Terrain B / Type Z - Roughness 12</t>
  </si>
  <si>
    <t>BZ-13</t>
  </si>
  <si>
    <t>Terrain B / Type Z - Roughness 13</t>
  </si>
  <si>
    <t>BZ-14</t>
  </si>
  <si>
    <t>Terrain B / Type Z - Roughness 14</t>
  </si>
  <si>
    <t>BZ-15</t>
  </si>
  <si>
    <t>Terrain B / Type Z - Roughness 15</t>
  </si>
  <si>
    <t>BZ-16</t>
  </si>
  <si>
    <t>Terrain B / Type Z - Roughness 16</t>
  </si>
  <si>
    <t>BZ-17</t>
  </si>
  <si>
    <t>Terrain B / Type Z - Roughness 17</t>
  </si>
  <si>
    <t>BZ-18</t>
  </si>
  <si>
    <t>Terrain B / Type Z - Roughness 18</t>
  </si>
  <si>
    <t>BZ-19</t>
  </si>
  <si>
    <t>Terrain B / Type Z - Roughness 19</t>
  </si>
  <si>
    <t>BZ-20</t>
  </si>
  <si>
    <t>Terrain B / Type Z - Roughness 20</t>
  </si>
  <si>
    <t>BZ-21</t>
  </si>
  <si>
    <t>Terrain B / Type Z - Roughness 21</t>
  </si>
  <si>
    <t>BZ-22</t>
  </si>
  <si>
    <t>Terrain B / Type Z - Roughness 22</t>
  </si>
  <si>
    <t>BZ-23</t>
  </si>
  <si>
    <t>Terrain B / Type Z - Roughness 23</t>
  </si>
  <si>
    <t>BZ-24</t>
  </si>
  <si>
    <t>Terrain B / Type Z - Roughness 24</t>
  </si>
  <si>
    <t>BZ-25</t>
  </si>
  <si>
    <t>Terrain B / Type Z - Roughness 25</t>
  </si>
  <si>
    <t>CX-02</t>
  </si>
  <si>
    <t>Terrain C / Type X - Roughness 02</t>
  </si>
  <si>
    <t>CX-03</t>
  </si>
  <si>
    <t>Terrain C / Type X - Roughness 03</t>
  </si>
  <si>
    <t>CX-04</t>
  </si>
  <si>
    <t>Terrain C / Type X - Roughness 04</t>
  </si>
  <si>
    <t>CX-05</t>
  </si>
  <si>
    <t>Terrain C / Type X - Roughness 05</t>
  </si>
  <si>
    <t>CX-06</t>
  </si>
  <si>
    <t>Terrain C / Type X - Roughness 06</t>
  </si>
  <si>
    <t>CX-07</t>
  </si>
  <si>
    <t>Terrain C / Type X - Roughness 07</t>
  </si>
  <si>
    <t>CX-08</t>
  </si>
  <si>
    <t>Terrain C / Type X - Roughness 08</t>
  </si>
  <si>
    <t>CX-09</t>
  </si>
  <si>
    <t>Terrain C / Type X - Roughness 09</t>
  </si>
  <si>
    <t>CX-10</t>
  </si>
  <si>
    <t>Terrain C / Type X - Roughness 10</t>
  </si>
  <si>
    <t>CX-11</t>
  </si>
  <si>
    <t>Terrain C / Type X - Roughness 11</t>
  </si>
  <si>
    <t>CX-12</t>
  </si>
  <si>
    <t>Terrain C / Type X - Roughness 12</t>
  </si>
  <si>
    <t>CX-13</t>
  </si>
  <si>
    <t>Terrain C / Type X - Roughness 13</t>
  </si>
  <si>
    <t>CX-14</t>
  </si>
  <si>
    <t>Terrain C / Type X - Roughness 14</t>
  </si>
  <si>
    <t>CX-15</t>
  </si>
  <si>
    <t>Terrain C / Type X - Roughness 15</t>
  </si>
  <si>
    <t>CX-16</t>
  </si>
  <si>
    <t>Terrain C / Type X - Roughness 16</t>
  </si>
  <si>
    <t>CX-17</t>
  </si>
  <si>
    <t>Terrain C / Type X - Roughness 17</t>
  </si>
  <si>
    <t>CX-18</t>
  </si>
  <si>
    <t>Terrain C / Type X - Roughness 18</t>
  </si>
  <si>
    <t>CX-19</t>
  </si>
  <si>
    <t>Terrain C / Type X - Roughness 19</t>
  </si>
  <si>
    <t>CX-20</t>
  </si>
  <si>
    <t>Terrain C / Type X - Roughness 20</t>
  </si>
  <si>
    <t>CX-21</t>
  </si>
  <si>
    <t>Terrain C / Type X - Roughness 21</t>
  </si>
  <si>
    <t>CX-22</t>
  </si>
  <si>
    <t>Terrain C / Type X - Roughness 22</t>
  </si>
  <si>
    <t>CX-23</t>
  </si>
  <si>
    <t>Terrain C / Type X - Roughness 23</t>
  </si>
  <si>
    <t>CX-24</t>
  </si>
  <si>
    <t>Terrain C / Type X - Roughness 24</t>
  </si>
  <si>
    <t>CX-25</t>
  </si>
  <si>
    <t>Terrain C / Type X - Roughness 25</t>
  </si>
  <si>
    <t>CY-02</t>
  </si>
  <si>
    <t>Terrain C / Type Y - Roughness 02</t>
  </si>
  <si>
    <t>CY-03</t>
  </si>
  <si>
    <t>Terrain C / Type Y - Roughness 03</t>
  </si>
  <si>
    <t>CY-04</t>
  </si>
  <si>
    <t>Terrain C / Type Y - Roughness 04</t>
  </si>
  <si>
    <t>CY-05</t>
  </si>
  <si>
    <t>Terrain C / Type Y - Roughness 05</t>
  </si>
  <si>
    <t>CY-06</t>
  </si>
  <si>
    <t>Terrain C / Type Y - Roughness 06</t>
  </si>
  <si>
    <t>CY-07</t>
  </si>
  <si>
    <t>Terrain C / Type Y - Roughness 07</t>
  </si>
  <si>
    <t>CY-08</t>
  </si>
  <si>
    <t>Terrain C / Type Y - Roughness 08</t>
  </si>
  <si>
    <t>CY-09</t>
  </si>
  <si>
    <t>Terrain C / Type Y - Roughness 09</t>
  </si>
  <si>
    <t>CY-10</t>
  </si>
  <si>
    <t>Terrain C / Type Y - Roughness 10</t>
  </si>
  <si>
    <t>CY-11</t>
  </si>
  <si>
    <t>Terrain C / Type Y - Roughness 11</t>
  </si>
  <si>
    <t>CY-12</t>
  </si>
  <si>
    <t>Terrain C / Type Y - Roughness 12</t>
  </si>
  <si>
    <t>CY-13</t>
  </si>
  <si>
    <t>Terrain C / Type Y - Roughness 13</t>
  </si>
  <si>
    <t>CY-14</t>
  </si>
  <si>
    <t>Terrain C / Type Y - Roughness 14</t>
  </si>
  <si>
    <t>CY-15</t>
  </si>
  <si>
    <t>Terrain C / Type Y - Roughness 15</t>
  </si>
  <si>
    <t>CY-16</t>
  </si>
  <si>
    <t>Terrain C / Type Y - Roughness 16</t>
  </si>
  <si>
    <t>CY-17</t>
  </si>
  <si>
    <t>Terrain C / Type Y - Roughness 17</t>
  </si>
  <si>
    <t>CY-18</t>
  </si>
  <si>
    <t>Terrain C / Type Y - Roughness 18</t>
  </si>
  <si>
    <t>CY-19</t>
  </si>
  <si>
    <t>Terrain C / Type Y - Roughness 19</t>
  </si>
  <si>
    <t>CY-20</t>
  </si>
  <si>
    <t>Terrain C / Type Y - Roughness 20</t>
  </si>
  <si>
    <t>CY-21</t>
  </si>
  <si>
    <t>Terrain C / Type Y - Roughness 21</t>
  </si>
  <si>
    <t>CY-22</t>
  </si>
  <si>
    <t>Terrain C / Type Y - Roughness 22</t>
  </si>
  <si>
    <t>CY-23</t>
  </si>
  <si>
    <t>Terrain C / Type Y - Roughness 23</t>
  </si>
  <si>
    <t>CY-24</t>
  </si>
  <si>
    <t>Terrain C / Type Y - Roughness 24</t>
  </si>
  <si>
    <t>CY-25</t>
  </si>
  <si>
    <t>Terrain C / Type Y - Roughness 25</t>
  </si>
  <si>
    <t>CZ-02</t>
  </si>
  <si>
    <t>Terrain C / Type Z - Roughness 02</t>
  </si>
  <si>
    <t>CZ-03</t>
  </si>
  <si>
    <t>Terrain C / Type Z - Roughness 03</t>
  </si>
  <si>
    <t>CZ-04</t>
  </si>
  <si>
    <t>Terrain C / Type Z - Roughness 04</t>
  </si>
  <si>
    <t>CZ-05</t>
  </si>
  <si>
    <t>Terrain C / Type Z - Roughness 05</t>
  </si>
  <si>
    <t>CZ-06</t>
  </si>
  <si>
    <t>Terrain C / Type Z - Roughness 06</t>
  </si>
  <si>
    <t>CZ-07</t>
  </si>
  <si>
    <t>Terrain C / Type Z - Roughness 07</t>
  </si>
  <si>
    <t>CZ-08</t>
  </si>
  <si>
    <t>Terrain C / Type Z - Roughness 08</t>
  </si>
  <si>
    <t>CZ-09</t>
  </si>
  <si>
    <t>Terrain C / Type Z - Roughness 09</t>
  </si>
  <si>
    <t>CZ-10</t>
  </si>
  <si>
    <t>Terrain C / Type Z - Roughness 10</t>
  </si>
  <si>
    <t>CZ-11</t>
  </si>
  <si>
    <t>Terrain C / Type Z - Roughness 11</t>
  </si>
  <si>
    <t>CZ-12</t>
  </si>
  <si>
    <t>Terrain C / Type Z - Roughness 12</t>
  </si>
  <si>
    <t>CZ-13</t>
  </si>
  <si>
    <t>Terrain C / Type Z - Roughness 13</t>
  </si>
  <si>
    <t>CZ-14</t>
  </si>
  <si>
    <t>Terrain C / Type Z - Roughness 14</t>
  </si>
  <si>
    <t>CZ-15</t>
  </si>
  <si>
    <t>Terrain C / Type Z - Roughness 15</t>
  </si>
  <si>
    <t>CZ-16</t>
  </si>
  <si>
    <t>Terrain C / Type Z - Roughness 16</t>
  </si>
  <si>
    <t>CZ-17</t>
  </si>
  <si>
    <t>Terrain C / Type Z - Roughness 17</t>
  </si>
  <si>
    <t>CZ-18</t>
  </si>
  <si>
    <t>Terrain C / Type Z - Roughness 18</t>
  </si>
  <si>
    <t>CZ-19</t>
  </si>
  <si>
    <t>Terrain C / Type Z - Roughness 19</t>
  </si>
  <si>
    <t>CZ-20</t>
  </si>
  <si>
    <t>Terrain C / Type Z - Roughness 20</t>
  </si>
  <si>
    <t>CZ-21</t>
  </si>
  <si>
    <t>Terrain C / Type Z - Roughness 21</t>
  </si>
  <si>
    <t>CZ-22</t>
  </si>
  <si>
    <t>Terrain C / Type Z - Roughness 22</t>
  </si>
  <si>
    <t>CZ-23</t>
  </si>
  <si>
    <t>Terrain C / Type Z - Roughness 23</t>
  </si>
  <si>
    <t>CZ-24</t>
  </si>
  <si>
    <t>Terrain C / Type Z - Roughness 24</t>
  </si>
  <si>
    <t>CZ-25</t>
  </si>
  <si>
    <t>Terrain C / Type Z - Roughness 25</t>
  </si>
  <si>
    <t>Vehicle Speeds</t>
  </si>
  <si>
    <t>Speeds</t>
  </si>
  <si>
    <t>(km/hr)</t>
  </si>
  <si>
    <t>Vehicle Operating Costs Function of Roughness Coefficients</t>
  </si>
  <si>
    <t>Columns to Check Relationships</t>
  </si>
  <si>
    <t>VOC at IRI =</t>
  </si>
  <si>
    <t>VOC = a0 + a1*IRI + a2*IRI^2 + a3*IRI^3</t>
  </si>
  <si>
    <t>a0</t>
  </si>
  <si>
    <t>a1</t>
  </si>
  <si>
    <t>a2</t>
  </si>
  <si>
    <t>a3</t>
  </si>
  <si>
    <t>AX1</t>
  </si>
  <si>
    <t>Terrain: A</t>
  </si>
  <si>
    <t>AX2</t>
  </si>
  <si>
    <t>Utility</t>
  </si>
  <si>
    <t>AX3</t>
  </si>
  <si>
    <t>Light Bus</t>
  </si>
  <si>
    <t>AX4</t>
  </si>
  <si>
    <t>Road: X</t>
  </si>
  <si>
    <t>AX5</t>
  </si>
  <si>
    <t>Heavy Bus</t>
  </si>
  <si>
    <t>AX6</t>
  </si>
  <si>
    <t>AX7</t>
  </si>
  <si>
    <t>AX8</t>
  </si>
  <si>
    <t>AX9</t>
  </si>
  <si>
    <t>Artic. Truck</t>
  </si>
  <si>
    <t>AY1</t>
  </si>
  <si>
    <t>AY2</t>
  </si>
  <si>
    <t>AY3</t>
  </si>
  <si>
    <t>AY4</t>
  </si>
  <si>
    <t>Road: Y</t>
  </si>
  <si>
    <t>AY5</t>
  </si>
  <si>
    <t>AY6</t>
  </si>
  <si>
    <t>AY7</t>
  </si>
  <si>
    <t>AY8</t>
  </si>
  <si>
    <t>AY9</t>
  </si>
  <si>
    <t>AZ1</t>
  </si>
  <si>
    <t>AZ2</t>
  </si>
  <si>
    <t>AZ3</t>
  </si>
  <si>
    <t>AZ4</t>
  </si>
  <si>
    <t>Road: Z</t>
  </si>
  <si>
    <t>AZ5</t>
  </si>
  <si>
    <t>AZ6</t>
  </si>
  <si>
    <t>AZ7</t>
  </si>
  <si>
    <t>AZ8</t>
  </si>
  <si>
    <t>AZ9</t>
  </si>
  <si>
    <t>BX1</t>
  </si>
  <si>
    <t>Terrain: B</t>
  </si>
  <si>
    <t>BX2</t>
  </si>
  <si>
    <t>BX3</t>
  </si>
  <si>
    <t>BX4</t>
  </si>
  <si>
    <t>BX5</t>
  </si>
  <si>
    <t>BX6</t>
  </si>
  <si>
    <t>BX7</t>
  </si>
  <si>
    <t>BX8</t>
  </si>
  <si>
    <t>BX9</t>
  </si>
  <si>
    <t>BY1</t>
  </si>
  <si>
    <t>BY2</t>
  </si>
  <si>
    <t>BY3</t>
  </si>
  <si>
    <t>BY4</t>
  </si>
  <si>
    <t>BY5</t>
  </si>
  <si>
    <t>BY6</t>
  </si>
  <si>
    <t>BY7</t>
  </si>
  <si>
    <t>BY8</t>
  </si>
  <si>
    <t>BY9</t>
  </si>
  <si>
    <t>BZ1</t>
  </si>
  <si>
    <t>BZ2</t>
  </si>
  <si>
    <t>BZ3</t>
  </si>
  <si>
    <t>BZ4</t>
  </si>
  <si>
    <t>BZ5</t>
  </si>
  <si>
    <t>BZ6</t>
  </si>
  <si>
    <t>BZ7</t>
  </si>
  <si>
    <t>BZ8</t>
  </si>
  <si>
    <t>BZ9</t>
  </si>
  <si>
    <t>CX1</t>
  </si>
  <si>
    <t>Terrain: C</t>
  </si>
  <si>
    <t>CX2</t>
  </si>
  <si>
    <t>CX3</t>
  </si>
  <si>
    <t>CX4</t>
  </si>
  <si>
    <t>CX5</t>
  </si>
  <si>
    <t>CX6</t>
  </si>
  <si>
    <t>CX7</t>
  </si>
  <si>
    <t>CX8</t>
  </si>
  <si>
    <t>CX9</t>
  </si>
  <si>
    <t>CY1</t>
  </si>
  <si>
    <t>CY2</t>
  </si>
  <si>
    <t>CY3</t>
  </si>
  <si>
    <t>CY4</t>
  </si>
  <si>
    <t>CY5</t>
  </si>
  <si>
    <t>CY6</t>
  </si>
  <si>
    <t>CY7</t>
  </si>
  <si>
    <t>CY8</t>
  </si>
  <si>
    <t>CY9</t>
  </si>
  <si>
    <t>CZ1</t>
  </si>
  <si>
    <t>CZ2</t>
  </si>
  <si>
    <t>CZ3</t>
  </si>
  <si>
    <t>CZ4</t>
  </si>
  <si>
    <t>CZ5</t>
  </si>
  <si>
    <t>CZ6</t>
  </si>
  <si>
    <t>CZ7</t>
  </si>
  <si>
    <t>CZ8</t>
  </si>
  <si>
    <t>CZ9</t>
  </si>
  <si>
    <t>Vehicle Speeds Function of Roughness Coefficients</t>
  </si>
  <si>
    <t>Speeds (km/hr) as a Function of Roughness (IRI)</t>
  </si>
  <si>
    <t>Speed at IRI =</t>
  </si>
  <si>
    <t>Speed = b0 + b1*IRI + b2*IRI^2 + b3*IRI^3</t>
  </si>
  <si>
    <t>b0</t>
  </si>
  <si>
    <t>b1</t>
  </si>
  <si>
    <t>b2</t>
  </si>
  <si>
    <t>b3</t>
  </si>
  <si>
    <t>Roughness Function of Speed of Reference Vehicle Coefficients</t>
  </si>
  <si>
    <t>Reference Vehicle Used to Estimate Road Roughness</t>
  </si>
  <si>
    <t>Roughness (IRI) as a Function of Speed (km/hr)</t>
  </si>
  <si>
    <t>IRI at Speed =</t>
  </si>
  <si>
    <t>IRI = c0 + c1*Seed + c2*Speed^2 + c3*Speed^3</t>
  </si>
  <si>
    <t>c0</t>
  </si>
  <si>
    <t>c1</t>
  </si>
  <si>
    <t>c2</t>
  </si>
  <si>
    <t>c3</t>
  </si>
  <si>
    <t>(IRI)</t>
  </si>
  <si>
    <t>AX</t>
  </si>
  <si>
    <t>AY</t>
  </si>
  <si>
    <t>AZ</t>
  </si>
  <si>
    <t>BX</t>
  </si>
  <si>
    <t>BY</t>
  </si>
  <si>
    <t>BZ</t>
  </si>
  <si>
    <t>CX</t>
  </si>
  <si>
    <t>CY</t>
  </si>
  <si>
    <t>CZ</t>
  </si>
  <si>
    <t>Valid Speeds Range (km/hr)</t>
  </si>
  <si>
    <t>Minimum</t>
  </si>
  <si>
    <t>Geometry Type (1-3)</t>
  </si>
  <si>
    <t>Road Type (1-3)</t>
  </si>
  <si>
    <t>Vehicle (1-9)</t>
  </si>
  <si>
    <t>HDM-III</t>
  </si>
  <si>
    <t>Roughness</t>
  </si>
  <si>
    <t>Model</t>
  </si>
  <si>
    <t>Difference</t>
  </si>
  <si>
    <t>VOC</t>
  </si>
  <si>
    <t>Line for Coefficients</t>
  </si>
  <si>
    <t>Line of Values</t>
  </si>
  <si>
    <t>Geometry</t>
  </si>
  <si>
    <t>Climate</t>
  </si>
  <si>
    <t>Surface</t>
  </si>
  <si>
    <t>(1-paved,</t>
  </si>
  <si>
    <t>Strategy</t>
  </si>
  <si>
    <t>Year</t>
  </si>
  <si>
    <t>2-gravel,</t>
  </si>
  <si>
    <t>Length</t>
  </si>
  <si>
    <t>Width</t>
  </si>
  <si>
    <t>Shoulder</t>
  </si>
  <si>
    <t>Rainfall</t>
  </si>
  <si>
    <t>(yr)</t>
  </si>
  <si>
    <t>3-earth)</t>
  </si>
  <si>
    <t>(m/month)</t>
  </si>
  <si>
    <t>STRATEGY</t>
  </si>
  <si>
    <t>YEAR</t>
  </si>
  <si>
    <t>SURFACE</t>
  </si>
  <si>
    <t>ROADKM</t>
  </si>
  <si>
    <t>ROADWIDTH</t>
  </si>
  <si>
    <t>I_SHOULDER</t>
  </si>
  <si>
    <t>RISEFALL</t>
  </si>
  <si>
    <t>CURVATURE</t>
  </si>
  <si>
    <t>ALTITUDE</t>
  </si>
  <si>
    <t>I_RAINFALL</t>
  </si>
  <si>
    <t>P_SUR_TYPE</t>
  </si>
  <si>
    <t>P_SUR_TH_1</t>
  </si>
  <si>
    <t>P_SUR_TH_2</t>
  </si>
  <si>
    <t>P_BAS_TYPE</t>
  </si>
  <si>
    <t>P_BAS_MODU</t>
  </si>
  <si>
    <t>P_BAS_TH_1</t>
  </si>
  <si>
    <t>P_SUB_CBR</t>
  </si>
  <si>
    <t>P_STR_STRU</t>
  </si>
  <si>
    <t>P_STR_DEFL</t>
  </si>
  <si>
    <t>ROUGHNESS</t>
  </si>
  <si>
    <t>P_CON_CONS</t>
  </si>
  <si>
    <t>P_CON_A_CR</t>
  </si>
  <si>
    <t>P_CON_W_CR</t>
  </si>
  <si>
    <t>P_CON_POTH</t>
  </si>
  <si>
    <t>P_CON_RAVE</t>
  </si>
  <si>
    <t>P_CON_RUT</t>
  </si>
  <si>
    <t>P_CON_RUTS</t>
  </si>
  <si>
    <t>P_HIS_CONS</t>
  </si>
  <si>
    <t>P_HIS_SURF</t>
  </si>
  <si>
    <t>P_HIS_W_CR</t>
  </si>
  <si>
    <t>F_ROU_AGE</t>
  </si>
  <si>
    <t>F_CRA_INI</t>
  </si>
  <si>
    <t>F_CRA_PRO</t>
  </si>
  <si>
    <t>F_RAV_INI</t>
  </si>
  <si>
    <t>F_RUT_PRO</t>
  </si>
  <si>
    <t>F_POT_PRO</t>
  </si>
  <si>
    <t>F_ROU_PRO</t>
  </si>
  <si>
    <t>CARSMALL</t>
  </si>
  <si>
    <t>CARMEDIUM</t>
  </si>
  <si>
    <t>CARHVEAVY</t>
  </si>
  <si>
    <t>PICKUP</t>
  </si>
  <si>
    <t>BUSSMALL</t>
  </si>
  <si>
    <t>BUSMEDIUM</t>
  </si>
  <si>
    <t>BUSLARGE</t>
  </si>
  <si>
    <t>LIGHT</t>
  </si>
  <si>
    <t>MEDIUM</t>
  </si>
  <si>
    <t>HEAVY</t>
  </si>
  <si>
    <t>ARTIC</t>
  </si>
  <si>
    <t>OTHER</t>
  </si>
  <si>
    <t>G_CAR_S</t>
  </si>
  <si>
    <t>G_CAR_M</t>
  </si>
  <si>
    <t>G_CAR_L</t>
  </si>
  <si>
    <t>G_PICKUP</t>
  </si>
  <si>
    <t>G_BUS_S</t>
  </si>
  <si>
    <t>G_BUS_M</t>
  </si>
  <si>
    <t>G_BUS_L</t>
  </si>
  <si>
    <t>G_TRUCK_L</t>
  </si>
  <si>
    <t>G_TRUCK_M</t>
  </si>
  <si>
    <t>G_TRUCK_H</t>
  </si>
  <si>
    <t>G_TRUCK_A</t>
  </si>
  <si>
    <t>G_TRUCK_O</t>
  </si>
  <si>
    <t>E_CAR_S</t>
  </si>
  <si>
    <t>E_CAR_M</t>
  </si>
  <si>
    <t>E_CAR_L</t>
  </si>
  <si>
    <t>E_PICKUP</t>
  </si>
  <si>
    <t>E_BUS_S</t>
  </si>
  <si>
    <t>E_BUS_M</t>
  </si>
  <si>
    <t>E_BUS_L</t>
  </si>
  <si>
    <t>E_TRUCK_L</t>
  </si>
  <si>
    <t>E_TRUCK_M</t>
  </si>
  <si>
    <t>E_TRUCK_H</t>
  </si>
  <si>
    <t>E_TRUCK_A</t>
  </si>
  <si>
    <t>E_TRUCK_O</t>
  </si>
  <si>
    <t>X_CAR_S</t>
  </si>
  <si>
    <t>X_CAR_M</t>
  </si>
  <si>
    <t>X_CAR_L</t>
  </si>
  <si>
    <t>X_PICKUP</t>
  </si>
  <si>
    <t>X_BUS_S</t>
  </si>
  <si>
    <t>X_BUS_M</t>
  </si>
  <si>
    <t>X_BUS_L</t>
  </si>
  <si>
    <t>X_TRUCK_L</t>
  </si>
  <si>
    <t>X_TRUCK_M</t>
  </si>
  <si>
    <t>X_TRUCK_H</t>
  </si>
  <si>
    <t>X_TRUCK_A</t>
  </si>
  <si>
    <t>X_TRUCK_O</t>
  </si>
  <si>
    <t>CONGESTION</t>
  </si>
  <si>
    <t>FRICTION</t>
  </si>
  <si>
    <t>FFR_1</t>
  </si>
  <si>
    <t>FFR_2</t>
  </si>
  <si>
    <t>FFR_3</t>
  </si>
  <si>
    <t>FFR_4</t>
  </si>
  <si>
    <t>FFR_5</t>
  </si>
  <si>
    <t>PRO_1</t>
  </si>
  <si>
    <t>PRO_2</t>
  </si>
  <si>
    <t>PRO_3</t>
  </si>
  <si>
    <t>PRO_4</t>
  </si>
  <si>
    <t>PRO_5</t>
  </si>
  <si>
    <t>QCAP</t>
  </si>
  <si>
    <t>XQ1</t>
  </si>
  <si>
    <t>XQ2</t>
  </si>
  <si>
    <t>SJAM</t>
  </si>
  <si>
    <t>WCF_1</t>
  </si>
  <si>
    <t>WCF_2</t>
  </si>
  <si>
    <t>WCF_3</t>
  </si>
  <si>
    <t>WCF_4</t>
  </si>
  <si>
    <t>WCF_5</t>
  </si>
  <si>
    <t>WCF_6</t>
  </si>
  <si>
    <t>WCW_1</t>
  </si>
  <si>
    <t>WCW_2</t>
  </si>
  <si>
    <t>WCW_3</t>
  </si>
  <si>
    <t>WCW_4</t>
  </si>
  <si>
    <t>WCW_5</t>
  </si>
  <si>
    <t>WCW_6</t>
  </si>
  <si>
    <t>WFF_1</t>
  </si>
  <si>
    <t>WFF_2</t>
  </si>
  <si>
    <t>WFF_3</t>
  </si>
  <si>
    <t>WFF_4</t>
  </si>
  <si>
    <t>WFF_5</t>
  </si>
  <si>
    <t>WFF_6</t>
  </si>
  <si>
    <t>WFW_1</t>
  </si>
  <si>
    <t>WFW_2</t>
  </si>
  <si>
    <t>WFW_3</t>
  </si>
  <si>
    <t>WFW_4</t>
  </si>
  <si>
    <t>WFW_5</t>
  </si>
  <si>
    <t>WFW_6</t>
  </si>
  <si>
    <t>SPEED34</t>
  </si>
  <si>
    <t>CONG34</t>
  </si>
  <si>
    <t>FUEL34</t>
  </si>
  <si>
    <t>TIRE34</t>
  </si>
  <si>
    <t>LUBRI34</t>
  </si>
  <si>
    <t>PARTS34</t>
  </si>
  <si>
    <t>UTIL34</t>
  </si>
  <si>
    <t>STRAFILE</t>
  </si>
  <si>
    <t>STRACODE</t>
  </si>
  <si>
    <r>
      <t>R</t>
    </r>
    <r>
      <rPr>
        <b/>
        <sz val="18"/>
        <color indexed="56"/>
        <rFont val="Arial"/>
        <family val="2"/>
      </rPr>
      <t xml:space="preserve">oads </t>
    </r>
    <r>
      <rPr>
        <b/>
        <sz val="18"/>
        <color indexed="10"/>
        <rFont val="Arial"/>
        <family val="2"/>
      </rPr>
      <t>E</t>
    </r>
    <r>
      <rPr>
        <b/>
        <sz val="18"/>
        <color indexed="56"/>
        <rFont val="Arial"/>
        <family val="2"/>
      </rPr>
      <t xml:space="preserve">conomic </t>
    </r>
    <r>
      <rPr>
        <b/>
        <sz val="18"/>
        <color indexed="10"/>
        <rFont val="Arial"/>
        <family val="2"/>
      </rPr>
      <t>D</t>
    </r>
    <r>
      <rPr>
        <b/>
        <sz val="18"/>
        <color indexed="56"/>
        <rFont val="Arial"/>
        <family val="2"/>
      </rPr>
      <t>ecision Model</t>
    </r>
  </si>
  <si>
    <t>Auxiliary Table</t>
  </si>
  <si>
    <t>Input Code</t>
  </si>
  <si>
    <t>Steps:</t>
  </si>
  <si>
    <t>a) To compute speeds, vehicle operating costs, and the coefficients of</t>
  </si>
  <si>
    <t xml:space="preserve">    cubic equations relating speeds and vehicle operating costs to roughness,</t>
  </si>
  <si>
    <t xml:space="preserve">    press the button below.</t>
  </si>
  <si>
    <t xml:space="preserve">     After the computations, you can view the results on the next worksheets.</t>
  </si>
  <si>
    <t>b) To automatically copy and paste to the Main Economic Evaluation Module the</t>
  </si>
  <si>
    <t xml:space="preserve">    coefficients of the cubic equations relating speeds and vehicle operating costs to roughness</t>
  </si>
  <si>
    <t xml:space="preserve">    Main Economic Evaluation Module, and press the button below.</t>
  </si>
  <si>
    <t xml:space="preserve">    Note that If the Main Economic Evaluation Module workbook is open, close it before</t>
  </si>
  <si>
    <t xml:space="preserve">    computing the results to expedite the process.</t>
  </si>
  <si>
    <t xml:space="preserve">    and the road terrain and road type types descriptions, define below the workbook name of the </t>
  </si>
  <si>
    <t>HDM-III Model &amp; Cubic Equations Comparison</t>
  </si>
  <si>
    <t>Main Economic Evaluation Module workbook name</t>
  </si>
  <si>
    <t>Status</t>
  </si>
  <si>
    <t>Gravel</t>
  </si>
  <si>
    <t>Earth</t>
  </si>
  <si>
    <t>Roads Auxiliary Worksheet</t>
  </si>
  <si>
    <t>(SSATP),  which is a collaborative framework set up to improve transport policies</t>
  </si>
  <si>
    <t xml:space="preserve">The World Bank and SSATP make no warranty in terms of correctness, accuracy, </t>
  </si>
  <si>
    <t>currentness, reliability or otherwise regarding the model.  The user relies on the</t>
  </si>
  <si>
    <t xml:space="preserve"> </t>
  </si>
  <si>
    <t>Currency Name</t>
  </si>
  <si>
    <t>Exchange Rate Divider to US$</t>
  </si>
  <si>
    <t>US$</t>
  </si>
  <si>
    <t>North Region</t>
  </si>
  <si>
    <t>Country/Region</t>
  </si>
  <si>
    <t>Cubic</t>
  </si>
  <si>
    <t>HDM-III Vehicle Operating Costs Module</t>
  </si>
  <si>
    <t>Economic Unit Costs</t>
  </si>
  <si>
    <t>and strengthen institutional capacity in the Africa region. The model was developed by</t>
  </si>
  <si>
    <t xml:space="preserve">Rodrigo Archondo-Callao, Technical Specialist, World Bank. The model development </t>
  </si>
  <si>
    <t>Send comments or enquiries to:</t>
  </si>
  <si>
    <t>Rodrigo Archondo-Callao</t>
  </si>
  <si>
    <t>Technical Specialist</t>
  </si>
  <si>
    <t>World Bank</t>
  </si>
  <si>
    <t>1818 H Street, N.W.</t>
  </si>
  <si>
    <t>Washington, D.C., 20433  U.S.A</t>
  </si>
  <si>
    <t>Phone: 1 202 473 3978</t>
  </si>
  <si>
    <t>Fax: 1 202 522 3223</t>
  </si>
  <si>
    <t>E-mail: rarchondocallao@worldbank.org</t>
  </si>
  <si>
    <t>Good</t>
  </si>
  <si>
    <t>Fair</t>
  </si>
  <si>
    <t>Poor</t>
  </si>
  <si>
    <t>Very Poor</t>
  </si>
  <si>
    <t>Condition</t>
  </si>
  <si>
    <t>Road Type</t>
  </si>
  <si>
    <t>Typical Vehicle Operating Costs for Different Road Condition Classes</t>
  </si>
  <si>
    <t>Road Condition Class</t>
  </si>
  <si>
    <t>Typical Vehicle Operating Costs and Speeds for Different Road Classes</t>
  </si>
  <si>
    <t>Typical Vehicle Speeds for Different Road Condition Classes</t>
  </si>
  <si>
    <t>Road Condition Classes Roughness (IRI)</t>
  </si>
  <si>
    <t>1=constant annual kilometerage method</t>
  </si>
  <si>
    <t>2=constant annual hourly utilization method</t>
  </si>
  <si>
    <t>3=adjusted utilization method</t>
  </si>
  <si>
    <t>1=de Weille's varying vehicle life method</t>
  </si>
  <si>
    <t>2=constant vehicle life method</t>
  </si>
  <si>
    <t>Typical Traffic Composition (%)</t>
  </si>
  <si>
    <t>The RED model was funded by the Africa Road Management Initiative (RMI), which</t>
  </si>
  <si>
    <t xml:space="preserve">was launched under the auspices of the Sub-Saharan Africa Transport Policy Program </t>
  </si>
  <si>
    <t>supervisor was Pedro Geraldes, Principal Transport Economist, World Bank, and the</t>
  </si>
  <si>
    <t>The current manager of RMI is Stephen Brushett, Sr. Operations Officer, World Bank.</t>
  </si>
  <si>
    <t>work was carried out at the World Bank's Transport Unit, Infrastructure Group.</t>
  </si>
  <si>
    <t>Web: http://www.worldbank.org/html/fpd/transport/roads/tools.htm</t>
  </si>
  <si>
    <t>Very Good</t>
  </si>
  <si>
    <t>Road Terrain &amp;</t>
  </si>
  <si>
    <t>Vehicle Fleet</t>
  </si>
  <si>
    <t>RED - Main (version 3.2).XLS</t>
  </si>
  <si>
    <t>Desired Maximum Speed (km/hr)</t>
  </si>
  <si>
    <t>Done copying and pasting data into main module.</t>
  </si>
  <si>
    <t>Version 3.2, 06/06/04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</si>
</sst>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_)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_);\(0.00\)"/>
    <numFmt numFmtId="176" formatCode="0.0_);\(0.0\)"/>
    <numFmt numFmtId="177" formatCode="0.000_);\(0.000\)"/>
    <numFmt numFmtId="178" formatCode="0.0000_);\(0.0000\)"/>
    <numFmt numFmtId="179" formatCode="_(* #,##0_);_(* \(#,##0\);_(* &quot;-&quot;??_);_(@_)"/>
    <numFmt numFmtId="180" formatCode="&quot;$&quot;#,##0.000_);[Red]\(&quot;$&quot;#,##0.000\)"/>
    <numFmt numFmtId="181" formatCode="&quot;$&quot;#,##0.0000_);[Red]\(&quot;$&quot;#,##0.0000\)"/>
    <numFmt numFmtId="182" formatCode="&quot;$&quot;#,##0.00000_);[Red]\(&quot;$&quot;#,##0.00000\)"/>
    <numFmt numFmtId="183" formatCode="&quot;$&quot;#,##0.0_);[Red]\(&quot;$&quot;#,##0.0\)"/>
    <numFmt numFmtId="184" formatCode="_(* #,##0.000_);_(* \(#,##0.000\);_(* &quot;-&quot;??_);_(@_)"/>
    <numFmt numFmtId="185" formatCode="0.0%"/>
    <numFmt numFmtId="186" formatCode="0.0_)"/>
    <numFmt numFmtId="187" formatCode="0.00000000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14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8"/>
      <color indexed="56"/>
      <name val="Arial"/>
      <family val="2"/>
    </font>
    <font>
      <sz val="14"/>
      <color indexed="12"/>
      <name val="Arial"/>
      <family val="0"/>
    </font>
    <font>
      <sz val="14"/>
      <name val="Arial"/>
      <family val="0"/>
    </font>
    <font>
      <sz val="10"/>
      <color indexed="56"/>
      <name val="Arial"/>
      <family val="2"/>
    </font>
    <font>
      <sz val="8"/>
      <name val="Tahoma"/>
      <family val="2"/>
    </font>
    <font>
      <sz val="18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color indexed="56"/>
      <name val="Arial"/>
      <family val="2"/>
    </font>
    <font>
      <sz val="10"/>
      <color indexed="10"/>
      <name val="Arial"/>
      <family val="2"/>
    </font>
    <font>
      <vertAlign val="superscript"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6" borderId="0" xfId="0" applyFont="1" applyFill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3" borderId="0" xfId="0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8" fontId="6" fillId="0" borderId="0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2" fontId="6" fillId="0" borderId="1" xfId="0" applyNumberFormat="1" applyFont="1" applyBorder="1" applyAlignment="1">
      <alignment horizontal="centerContinuous"/>
    </xf>
    <xf numFmtId="2" fontId="6" fillId="0" borderId="2" xfId="0" applyNumberFormat="1" applyFont="1" applyBorder="1" applyAlignment="1">
      <alignment horizontal="centerContinuous"/>
    </xf>
    <xf numFmtId="2" fontId="6" fillId="0" borderId="3" xfId="0" applyNumberFormat="1" applyFont="1" applyBorder="1" applyAlignment="1">
      <alignment horizontal="centerContinuous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right"/>
      <protection/>
    </xf>
    <xf numFmtId="2" fontId="5" fillId="7" borderId="0" xfId="0" applyNumberFormat="1" applyFont="1" applyFill="1" applyAlignment="1">
      <alignment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1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0" fillId="0" borderId="0" xfId="15" applyNumberFormat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6" fillId="0" borderId="0" xfId="0" applyNumberFormat="1" applyFont="1" applyBorder="1" applyAlignment="1" applyProtection="1">
      <alignment horizontal="right"/>
      <protection/>
    </xf>
    <xf numFmtId="166" fontId="6" fillId="0" borderId="0" xfId="0" applyNumberFormat="1" applyFont="1" applyAlignment="1">
      <alignment horizontal="right"/>
    </xf>
    <xf numFmtId="166" fontId="0" fillId="2" borderId="0" xfId="0" applyNumberFormat="1" applyFill="1" applyAlignment="1">
      <alignment/>
    </xf>
    <xf numFmtId="164" fontId="0" fillId="0" borderId="0" xfId="15" applyNumberFormat="1" applyAlignment="1">
      <alignment/>
    </xf>
    <xf numFmtId="1" fontId="6" fillId="0" borderId="0" xfId="0" applyNumberFormat="1" applyFont="1" applyAlignment="1">
      <alignment horizontal="left"/>
    </xf>
    <xf numFmtId="165" fontId="0" fillId="2" borderId="0" xfId="0" applyNumberFormat="1" applyFill="1" applyAlignment="1">
      <alignment/>
    </xf>
    <xf numFmtId="22" fontId="0" fillId="0" borderId="0" xfId="0" applyNumberFormat="1" applyAlignment="1">
      <alignment/>
    </xf>
    <xf numFmtId="0" fontId="8" fillId="8" borderId="0" xfId="0" applyFont="1" applyFill="1" applyAlignment="1">
      <alignment/>
    </xf>
    <xf numFmtId="16" fontId="0" fillId="0" borderId="0" xfId="0" applyNumberFormat="1" applyAlignment="1">
      <alignment/>
    </xf>
    <xf numFmtId="2" fontId="0" fillId="9" borderId="0" xfId="0" applyNumberFormat="1" applyFill="1" applyAlignment="1">
      <alignment/>
    </xf>
    <xf numFmtId="2" fontId="0" fillId="9" borderId="0" xfId="0" applyNumberFormat="1" applyFill="1" applyBorder="1" applyAlignment="1">
      <alignment/>
    </xf>
    <xf numFmtId="1" fontId="4" fillId="9" borderId="0" xfId="0" applyNumberFormat="1" applyFont="1" applyFill="1" applyAlignment="1">
      <alignment/>
    </xf>
    <xf numFmtId="1" fontId="0" fillId="9" borderId="0" xfId="0" applyNumberFormat="1" applyFill="1" applyAlignment="1">
      <alignment/>
    </xf>
    <xf numFmtId="1" fontId="4" fillId="9" borderId="0" xfId="0" applyNumberFormat="1" applyFont="1" applyFill="1" applyBorder="1" applyAlignment="1">
      <alignment/>
    </xf>
    <xf numFmtId="1" fontId="0" fillId="9" borderId="0" xfId="0" applyNumberFormat="1" applyFill="1" applyBorder="1" applyAlignment="1">
      <alignment/>
    </xf>
    <xf numFmtId="0" fontId="0" fillId="9" borderId="0" xfId="0" applyFill="1" applyAlignment="1">
      <alignment/>
    </xf>
    <xf numFmtId="164" fontId="0" fillId="9" borderId="0" xfId="0" applyNumberFormat="1" applyFill="1" applyAlignment="1">
      <alignment/>
    </xf>
    <xf numFmtId="165" fontId="0" fillId="9" borderId="0" xfId="0" applyNumberFormat="1" applyFill="1" applyAlignment="1">
      <alignment/>
    </xf>
    <xf numFmtId="0" fontId="0" fillId="9" borderId="0" xfId="0" applyFill="1" applyBorder="1" applyAlignment="1">
      <alignment/>
    </xf>
    <xf numFmtId="164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2" fontId="6" fillId="0" borderId="6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8" xfId="0" applyNumberFormat="1" applyFont="1" applyBorder="1" applyAlignment="1" applyProtection="1">
      <alignment horizontal="right"/>
      <protection/>
    </xf>
    <xf numFmtId="2" fontId="6" fillId="0" borderId="9" xfId="0" applyNumberFormat="1" applyFont="1" applyBorder="1" applyAlignment="1" applyProtection="1">
      <alignment horizontal="right"/>
      <protection/>
    </xf>
    <xf numFmtId="2" fontId="6" fillId="0" borderId="10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168" fontId="6" fillId="0" borderId="10" xfId="0" applyNumberFormat="1" applyFont="1" applyBorder="1" applyAlignment="1" applyProtection="1">
      <alignment horizontal="center"/>
      <protection/>
    </xf>
    <xf numFmtId="168" fontId="6" fillId="0" borderId="7" xfId="0" applyNumberFormat="1" applyFont="1" applyBorder="1" applyAlignment="1" applyProtection="1">
      <alignment horizontal="center"/>
      <protection/>
    </xf>
    <xf numFmtId="168" fontId="6" fillId="0" borderId="12" xfId="0" applyNumberFormat="1" applyFont="1" applyBorder="1" applyAlignment="1" applyProtection="1">
      <alignment horizontal="center"/>
      <protection/>
    </xf>
    <xf numFmtId="168" fontId="6" fillId="0" borderId="13" xfId="0" applyNumberFormat="1" applyFont="1" applyBorder="1" applyAlignment="1" applyProtection="1">
      <alignment horizontal="center"/>
      <protection/>
    </xf>
    <xf numFmtId="168" fontId="6" fillId="0" borderId="11" xfId="0" applyNumberFormat="1" applyFont="1" applyBorder="1" applyAlignment="1" applyProtection="1">
      <alignment horizontal="center"/>
      <protection/>
    </xf>
    <xf numFmtId="168" fontId="6" fillId="0" borderId="9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horizontal="centerContinuous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1" fontId="0" fillId="0" borderId="0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 horizontal="left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4" fillId="9" borderId="10" xfId="0" applyNumberFormat="1" applyFont="1" applyFill="1" applyBorder="1" applyAlignment="1">
      <alignment horizontal="center"/>
    </xf>
    <xf numFmtId="165" fontId="4" fillId="9" borderId="15" xfId="0" applyNumberFormat="1" applyFont="1" applyFill="1" applyBorder="1" applyAlignment="1">
      <alignment horizontal="center"/>
    </xf>
    <xf numFmtId="165" fontId="4" fillId="9" borderId="7" xfId="0" applyNumberFormat="1" applyFont="1" applyFill="1" applyBorder="1" applyAlignment="1">
      <alignment horizontal="center"/>
    </xf>
    <xf numFmtId="165" fontId="4" fillId="9" borderId="12" xfId="0" applyNumberFormat="1" applyFont="1" applyFill="1" applyBorder="1" applyAlignment="1">
      <alignment horizontal="center"/>
    </xf>
    <xf numFmtId="165" fontId="4" fillId="9" borderId="16" xfId="0" applyNumberFormat="1" applyFont="1" applyFill="1" applyBorder="1" applyAlignment="1">
      <alignment horizontal="center"/>
    </xf>
    <xf numFmtId="165" fontId="4" fillId="9" borderId="13" xfId="0" applyNumberFormat="1" applyFont="1" applyFill="1" applyBorder="1" applyAlignment="1">
      <alignment horizontal="center"/>
    </xf>
    <xf numFmtId="165" fontId="4" fillId="9" borderId="11" xfId="0" applyNumberFormat="1" applyFont="1" applyFill="1" applyBorder="1" applyAlignment="1">
      <alignment horizontal="center"/>
    </xf>
    <xf numFmtId="165" fontId="4" fillId="9" borderId="17" xfId="0" applyNumberFormat="1" applyFont="1" applyFill="1" applyBorder="1" applyAlignment="1">
      <alignment horizontal="center"/>
    </xf>
    <xf numFmtId="165" fontId="4" fillId="9" borderId="9" xfId="0" applyNumberFormat="1" applyFont="1" applyFill="1" applyBorder="1" applyAlignment="1">
      <alignment horizontal="center"/>
    </xf>
    <xf numFmtId="2" fontId="4" fillId="9" borderId="10" xfId="0" applyNumberFormat="1" applyFont="1" applyFill="1" applyBorder="1" applyAlignment="1">
      <alignment horizontal="center"/>
    </xf>
    <xf numFmtId="2" fontId="4" fillId="9" borderId="15" xfId="0" applyNumberFormat="1" applyFont="1" applyFill="1" applyBorder="1" applyAlignment="1">
      <alignment horizontal="center"/>
    </xf>
    <xf numFmtId="2" fontId="4" fillId="9" borderId="7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2" fontId="4" fillId="9" borderId="16" xfId="0" applyNumberFormat="1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 horizontal="center"/>
    </xf>
    <xf numFmtId="2" fontId="4" fillId="9" borderId="11" xfId="0" applyNumberFormat="1" applyFont="1" applyFill="1" applyBorder="1" applyAlignment="1">
      <alignment horizontal="center"/>
    </xf>
    <xf numFmtId="2" fontId="4" fillId="9" borderId="17" xfId="0" applyNumberFormat="1" applyFont="1" applyFill="1" applyBorder="1" applyAlignment="1">
      <alignment horizontal="center"/>
    </xf>
    <xf numFmtId="2" fontId="4" fillId="9" borderId="9" xfId="0" applyNumberFormat="1" applyFon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4" fillId="9" borderId="0" xfId="0" applyNumberFormat="1" applyFont="1" applyFill="1" applyBorder="1" applyAlignment="1">
      <alignment horizontal="center"/>
    </xf>
    <xf numFmtId="2" fontId="4" fillId="9" borderId="8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/>
    </xf>
    <xf numFmtId="0" fontId="4" fillId="0" borderId="18" xfId="0" applyFont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Alignment="1">
      <alignment horizontal="right"/>
    </xf>
    <xf numFmtId="0" fontId="0" fillId="10" borderId="0" xfId="0" applyFill="1" applyBorder="1" applyAlignment="1">
      <alignment horizontal="center"/>
    </xf>
    <xf numFmtId="11" fontId="0" fillId="10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1" fontId="6" fillId="0" borderId="3" xfId="0" applyNumberFormat="1" applyFont="1" applyBorder="1" applyAlignment="1">
      <alignment horizontal="centerContinuous"/>
    </xf>
    <xf numFmtId="168" fontId="6" fillId="0" borderId="0" xfId="0" applyNumberFormat="1" applyFont="1" applyBorder="1" applyAlignment="1" applyProtection="1">
      <alignment horizontal="center"/>
      <protection/>
    </xf>
    <xf numFmtId="168" fontId="6" fillId="0" borderId="15" xfId="0" applyNumberFormat="1" applyFont="1" applyBorder="1" applyAlignment="1" applyProtection="1">
      <alignment horizontal="center"/>
      <protection/>
    </xf>
    <xf numFmtId="168" fontId="6" fillId="0" borderId="17" xfId="0" applyNumberFormat="1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19" fillId="9" borderId="0" xfId="0" applyFont="1" applyFill="1" applyAlignment="1">
      <alignment horizontal="centerContinuous"/>
    </xf>
    <xf numFmtId="0" fontId="19" fillId="9" borderId="0" xfId="0" applyFont="1" applyFill="1" applyAlignment="1">
      <alignment horizontal="left"/>
    </xf>
    <xf numFmtId="0" fontId="19" fillId="0" borderId="0" xfId="0" applyFont="1" applyAlignment="1">
      <alignment horizontal="centerContinuous"/>
    </xf>
    <xf numFmtId="0" fontId="0" fillId="0" borderId="14" xfId="0" applyBorder="1" applyAlignment="1">
      <alignment horizontal="left"/>
    </xf>
    <xf numFmtId="0" fontId="0" fillId="11" borderId="0" xfId="0" applyFill="1" applyAlignment="1">
      <alignment/>
    </xf>
    <xf numFmtId="0" fontId="9" fillId="11" borderId="0" xfId="0" applyFont="1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20" fillId="11" borderId="0" xfId="0" applyFont="1" applyFill="1" applyBorder="1" applyAlignment="1">
      <alignment horizontal="centerContinuous"/>
    </xf>
    <xf numFmtId="0" fontId="16" fillId="11" borderId="0" xfId="0" applyFont="1" applyFill="1" applyAlignment="1">
      <alignment horizontal="centerContinuous"/>
    </xf>
    <xf numFmtId="0" fontId="11" fillId="11" borderId="0" xfId="0" applyFont="1" applyFill="1" applyBorder="1" applyAlignment="1">
      <alignment horizontal="centerContinuous"/>
    </xf>
    <xf numFmtId="0" fontId="0" fillId="11" borderId="0" xfId="0" applyFont="1" applyFill="1" applyBorder="1" applyAlignment="1">
      <alignment horizontal="centerContinuous"/>
    </xf>
    <xf numFmtId="0" fontId="12" fillId="11" borderId="0" xfId="0" applyFont="1" applyFill="1" applyBorder="1" applyAlignment="1">
      <alignment horizontal="centerContinuous"/>
    </xf>
    <xf numFmtId="0" fontId="1" fillId="11" borderId="0" xfId="0" applyFont="1" applyFill="1" applyBorder="1" applyAlignment="1">
      <alignment horizontal="centerContinuous"/>
    </xf>
    <xf numFmtId="0" fontId="13" fillId="11" borderId="0" xfId="0" applyFont="1" applyFill="1" applyBorder="1" applyAlignment="1">
      <alignment horizontal="centerContinuous"/>
    </xf>
    <xf numFmtId="0" fontId="0" fillId="11" borderId="10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21" fillId="9" borderId="0" xfId="0" applyFont="1" applyFill="1" applyAlignment="1">
      <alignment/>
    </xf>
    <xf numFmtId="0" fontId="0" fillId="12" borderId="10" xfId="0" applyFill="1" applyBorder="1" applyAlignment="1" applyProtection="1">
      <alignment/>
      <protection locked="0"/>
    </xf>
    <xf numFmtId="0" fontId="0" fillId="12" borderId="7" xfId="0" applyFill="1" applyBorder="1" applyAlignment="1" applyProtection="1">
      <alignment horizontal="right"/>
      <protection locked="0"/>
    </xf>
    <xf numFmtId="0" fontId="0" fillId="12" borderId="11" xfId="0" applyFill="1" applyBorder="1" applyAlignment="1" applyProtection="1">
      <alignment/>
      <protection locked="0"/>
    </xf>
    <xf numFmtId="0" fontId="0" fillId="12" borderId="9" xfId="0" applyFill="1" applyBorder="1" applyAlignment="1" applyProtection="1">
      <alignment/>
      <protection locked="0"/>
    </xf>
    <xf numFmtId="2" fontId="0" fillId="12" borderId="9" xfId="0" applyNumberFormat="1" applyFill="1" applyBorder="1" applyAlignment="1" applyProtection="1">
      <alignment/>
      <protection locked="0"/>
    </xf>
    <xf numFmtId="0" fontId="0" fillId="12" borderId="15" xfId="0" applyFill="1" applyBorder="1" applyAlignment="1" applyProtection="1">
      <alignment/>
      <protection locked="0"/>
    </xf>
    <xf numFmtId="164" fontId="0" fillId="12" borderId="12" xfId="0" applyNumberFormat="1" applyFill="1" applyBorder="1" applyAlignment="1" applyProtection="1">
      <alignment horizontal="center"/>
      <protection locked="0"/>
    </xf>
    <xf numFmtId="164" fontId="0" fillId="12" borderId="13" xfId="0" applyNumberFormat="1" applyFill="1" applyBorder="1" applyAlignment="1" applyProtection="1">
      <alignment horizontal="center"/>
      <protection locked="0"/>
    </xf>
    <xf numFmtId="0" fontId="0" fillId="12" borderId="16" xfId="0" applyFill="1" applyBorder="1" applyAlignment="1" applyProtection="1">
      <alignment/>
      <protection locked="0"/>
    </xf>
    <xf numFmtId="0" fontId="0" fillId="12" borderId="17" xfId="0" applyFill="1" applyBorder="1" applyAlignment="1" applyProtection="1">
      <alignment/>
      <protection locked="0"/>
    </xf>
    <xf numFmtId="164" fontId="0" fillId="12" borderId="11" xfId="0" applyNumberFormat="1" applyFill="1" applyBorder="1" applyAlignment="1" applyProtection="1">
      <alignment horizontal="center"/>
      <protection locked="0"/>
    </xf>
    <xf numFmtId="164" fontId="0" fillId="12" borderId="9" xfId="0" applyNumberFormat="1" applyFill="1" applyBorder="1" applyAlignment="1" applyProtection="1">
      <alignment horizontal="center"/>
      <protection locked="0"/>
    </xf>
    <xf numFmtId="0" fontId="0" fillId="12" borderId="17" xfId="0" applyFill="1" applyBorder="1" applyAlignment="1" applyProtection="1">
      <alignment horizontal="center"/>
      <protection locked="0"/>
    </xf>
    <xf numFmtId="164" fontId="0" fillId="12" borderId="10" xfId="0" applyNumberFormat="1" applyFill="1" applyBorder="1" applyAlignment="1" applyProtection="1">
      <alignment/>
      <protection locked="0"/>
    </xf>
    <xf numFmtId="164" fontId="0" fillId="12" borderId="6" xfId="0" applyNumberFormat="1" applyFill="1" applyBorder="1" applyAlignment="1" applyProtection="1">
      <alignment/>
      <protection locked="0"/>
    </xf>
    <xf numFmtId="164" fontId="0" fillId="12" borderId="7" xfId="0" applyNumberFormat="1" applyFill="1" applyBorder="1" applyAlignment="1" applyProtection="1">
      <alignment/>
      <protection locked="0"/>
    </xf>
    <xf numFmtId="164" fontId="0" fillId="12" borderId="12" xfId="0" applyNumberFormat="1" applyFill="1" applyBorder="1" applyAlignment="1" applyProtection="1">
      <alignment/>
      <protection locked="0"/>
    </xf>
    <xf numFmtId="164" fontId="0" fillId="12" borderId="0" xfId="0" applyNumberFormat="1" applyFill="1" applyBorder="1" applyAlignment="1" applyProtection="1">
      <alignment/>
      <protection locked="0"/>
    </xf>
    <xf numFmtId="164" fontId="0" fillId="12" borderId="13" xfId="0" applyNumberFormat="1" applyFill="1" applyBorder="1" applyAlignment="1" applyProtection="1">
      <alignment/>
      <protection locked="0"/>
    </xf>
    <xf numFmtId="164" fontId="0" fillId="12" borderId="11" xfId="0" applyNumberFormat="1" applyFill="1" applyBorder="1" applyAlignment="1" applyProtection="1">
      <alignment/>
      <protection locked="0"/>
    </xf>
    <xf numFmtId="164" fontId="0" fillId="12" borderId="8" xfId="0" applyNumberFormat="1" applyFill="1" applyBorder="1" applyAlignment="1" applyProtection="1">
      <alignment/>
      <protection locked="0"/>
    </xf>
    <xf numFmtId="164" fontId="0" fillId="12" borderId="9" xfId="0" applyNumberFormat="1" applyFill="1" applyBorder="1" applyAlignment="1" applyProtection="1">
      <alignment/>
      <protection locked="0"/>
    </xf>
    <xf numFmtId="1" fontId="0" fillId="12" borderId="10" xfId="0" applyNumberFormat="1" applyFill="1" applyBorder="1" applyAlignment="1" applyProtection="1">
      <alignment/>
      <protection locked="0"/>
    </xf>
    <xf numFmtId="1" fontId="0" fillId="12" borderId="6" xfId="0" applyNumberFormat="1" applyFill="1" applyBorder="1" applyAlignment="1" applyProtection="1">
      <alignment/>
      <protection locked="0"/>
    </xf>
    <xf numFmtId="1" fontId="0" fillId="12" borderId="7" xfId="0" applyNumberFormat="1" applyFill="1" applyBorder="1" applyAlignment="1" applyProtection="1">
      <alignment/>
      <protection locked="0"/>
    </xf>
    <xf numFmtId="2" fontId="0" fillId="12" borderId="1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/>
      <protection locked="0"/>
    </xf>
    <xf numFmtId="1" fontId="0" fillId="12" borderId="11" xfId="0" applyNumberFormat="1" applyFill="1" applyBorder="1" applyAlignment="1" applyProtection="1">
      <alignment/>
      <protection locked="0"/>
    </xf>
    <xf numFmtId="1" fontId="0" fillId="12" borderId="8" xfId="0" applyNumberFormat="1" applyFill="1" applyBorder="1" applyAlignment="1" applyProtection="1">
      <alignment/>
      <protection locked="0"/>
    </xf>
    <xf numFmtId="1" fontId="0" fillId="12" borderId="9" xfId="0" applyNumberFormat="1" applyFill="1" applyBorder="1" applyAlignment="1" applyProtection="1">
      <alignment/>
      <protection locked="0"/>
    </xf>
    <xf numFmtId="1" fontId="0" fillId="12" borderId="14" xfId="0" applyNumberFormat="1" applyFill="1" applyBorder="1" applyAlignment="1" applyProtection="1">
      <alignment/>
      <protection locked="0"/>
    </xf>
    <xf numFmtId="1" fontId="0" fillId="12" borderId="4" xfId="0" applyNumberFormat="1" applyFill="1" applyBorder="1" applyAlignment="1" applyProtection="1">
      <alignment/>
      <protection locked="0"/>
    </xf>
    <xf numFmtId="1" fontId="0" fillId="12" borderId="5" xfId="0" applyNumberFormat="1" applyFill="1" applyBorder="1" applyAlignment="1" applyProtection="1">
      <alignment/>
      <protection locked="0"/>
    </xf>
    <xf numFmtId="164" fontId="0" fillId="12" borderId="14" xfId="0" applyNumberFormat="1" applyFill="1" applyBorder="1" applyAlignment="1" applyProtection="1">
      <alignment/>
      <protection locked="0"/>
    </xf>
    <xf numFmtId="164" fontId="0" fillId="12" borderId="4" xfId="0" applyNumberFormat="1" applyFill="1" applyBorder="1" applyAlignment="1" applyProtection="1">
      <alignment/>
      <protection locked="0"/>
    </xf>
    <xf numFmtId="164" fontId="0" fillId="12" borderId="5" xfId="0" applyNumberForma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9" borderId="0" xfId="0" applyNumberFormat="1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1" fontId="0" fillId="9" borderId="0" xfId="0" applyNumberFormat="1" applyFill="1" applyAlignment="1" applyProtection="1">
      <alignment/>
      <protection locked="0"/>
    </xf>
    <xf numFmtId="2" fontId="0" fillId="12" borderId="0" xfId="0" applyNumberFormat="1" applyFill="1" applyAlignment="1" applyProtection="1">
      <alignment/>
      <protection locked="0"/>
    </xf>
    <xf numFmtId="1" fontId="0" fillId="12" borderId="0" xfId="0" applyNumberFormat="1" applyFill="1" applyAlignment="1" applyProtection="1">
      <alignment/>
      <protection locked="0"/>
    </xf>
    <xf numFmtId="164" fontId="0" fillId="12" borderId="0" xfId="0" applyNumberFormat="1" applyFill="1" applyAlignment="1" applyProtection="1">
      <alignment/>
      <protection locked="0"/>
    </xf>
    <xf numFmtId="165" fontId="0" fillId="12" borderId="0" xfId="0" applyNumberFormat="1" applyFill="1" applyAlignment="1" applyProtection="1">
      <alignment/>
      <protection locked="0"/>
    </xf>
    <xf numFmtId="166" fontId="0" fillId="12" borderId="0" xfId="0" applyNumberFormat="1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1" fontId="0" fillId="12" borderId="0" xfId="0" applyNumberFormat="1" applyFill="1" applyBorder="1" applyAlignment="1" applyProtection="1">
      <alignment/>
      <protection locked="0"/>
    </xf>
    <xf numFmtId="165" fontId="0" fillId="12" borderId="0" xfId="0" applyNumberFormat="1" applyFill="1" applyBorder="1" applyAlignment="1" applyProtection="1">
      <alignment/>
      <protection locked="0"/>
    </xf>
    <xf numFmtId="166" fontId="0" fillId="12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2" borderId="14" xfId="0" applyFill="1" applyBorder="1" applyAlignment="1" applyProtection="1">
      <alignment horizontal="left"/>
      <protection locked="0"/>
    </xf>
    <xf numFmtId="169" fontId="4" fillId="11" borderId="15" xfId="0" applyNumberFormat="1" applyFont="1" applyFill="1" applyBorder="1" applyAlignment="1" applyProtection="1">
      <alignment horizontal="center"/>
      <protection locked="0"/>
    </xf>
    <xf numFmtId="169" fontId="4" fillId="11" borderId="16" xfId="0" applyNumberFormat="1" applyFont="1" applyFill="1" applyBorder="1" applyAlignment="1" applyProtection="1">
      <alignment horizontal="center"/>
      <protection locked="0"/>
    </xf>
    <xf numFmtId="169" fontId="4" fillId="11" borderId="17" xfId="0" applyNumberFormat="1" applyFont="1" applyFill="1" applyBorder="1" applyAlignment="1" applyProtection="1">
      <alignment horizontal="center"/>
      <protection locked="0"/>
    </xf>
    <xf numFmtId="169" fontId="4" fillId="11" borderId="11" xfId="0" applyNumberFormat="1" applyFont="1" applyFill="1" applyBorder="1" applyAlignment="1" applyProtection="1">
      <alignment horizontal="left"/>
      <protection locked="0"/>
    </xf>
    <xf numFmtId="169" fontId="4" fillId="11" borderId="10" xfId="0" applyNumberFormat="1" applyFont="1" applyFill="1" applyBorder="1" applyAlignment="1" applyProtection="1">
      <alignment horizontal="center"/>
      <protection locked="0"/>
    </xf>
    <xf numFmtId="169" fontId="4" fillId="11" borderId="7" xfId="0" applyNumberFormat="1" applyFont="1" applyFill="1" applyBorder="1" applyAlignment="1" applyProtection="1">
      <alignment horizontal="center"/>
      <protection locked="0"/>
    </xf>
    <xf numFmtId="169" fontId="4" fillId="11" borderId="12" xfId="0" applyNumberFormat="1" applyFont="1" applyFill="1" applyBorder="1" applyAlignment="1" applyProtection="1">
      <alignment horizontal="center"/>
      <protection locked="0"/>
    </xf>
    <xf numFmtId="169" fontId="4" fillId="11" borderId="13" xfId="0" applyNumberFormat="1" applyFont="1" applyFill="1" applyBorder="1" applyAlignment="1" applyProtection="1">
      <alignment horizontal="center"/>
      <protection locked="0"/>
    </xf>
    <xf numFmtId="169" fontId="4" fillId="11" borderId="11" xfId="0" applyNumberFormat="1" applyFont="1" applyFill="1" applyBorder="1" applyAlignment="1" applyProtection="1">
      <alignment horizontal="center"/>
      <protection locked="0"/>
    </xf>
    <xf numFmtId="169" fontId="4" fillId="11" borderId="9" xfId="0" applyNumberFormat="1" applyFont="1" applyFill="1" applyBorder="1" applyAlignment="1" applyProtection="1">
      <alignment horizontal="center"/>
      <protection locked="0"/>
    </xf>
    <xf numFmtId="164" fontId="4" fillId="11" borderId="10" xfId="0" applyNumberFormat="1" applyFont="1" applyFill="1" applyBorder="1" applyAlignment="1" applyProtection="1">
      <alignment horizontal="center"/>
      <protection locked="0"/>
    </xf>
    <xf numFmtId="164" fontId="4" fillId="11" borderId="15" xfId="0" applyNumberFormat="1" applyFont="1" applyFill="1" applyBorder="1" applyAlignment="1" applyProtection="1">
      <alignment horizontal="center"/>
      <protection locked="0"/>
    </xf>
    <xf numFmtId="164" fontId="4" fillId="11" borderId="12" xfId="0" applyNumberFormat="1" applyFont="1" applyFill="1" applyBorder="1" applyAlignment="1" applyProtection="1">
      <alignment horizontal="center"/>
      <protection locked="0"/>
    </xf>
    <xf numFmtId="164" fontId="4" fillId="11" borderId="16" xfId="0" applyNumberFormat="1" applyFont="1" applyFill="1" applyBorder="1" applyAlignment="1" applyProtection="1">
      <alignment horizontal="center"/>
      <protection locked="0"/>
    </xf>
    <xf numFmtId="164" fontId="4" fillId="11" borderId="11" xfId="0" applyNumberFormat="1" applyFont="1" applyFill="1" applyBorder="1" applyAlignment="1" applyProtection="1">
      <alignment horizontal="center"/>
      <protection locked="0"/>
    </xf>
    <xf numFmtId="164" fontId="4" fillId="11" borderId="17" xfId="0" applyNumberFormat="1" applyFont="1" applyFill="1" applyBorder="1" applyAlignment="1" applyProtection="1">
      <alignment horizontal="center"/>
      <protection locked="0"/>
    </xf>
    <xf numFmtId="0" fontId="0" fillId="12" borderId="15" xfId="0" applyFill="1" applyBorder="1" applyAlignment="1" applyProtection="1">
      <alignment horizontal="center"/>
      <protection locked="0"/>
    </xf>
    <xf numFmtId="0" fontId="0" fillId="12" borderId="16" xfId="0" applyFill="1" applyBorder="1" applyAlignment="1" applyProtection="1">
      <alignment horizontal="center"/>
      <protection locked="0"/>
    </xf>
    <xf numFmtId="164" fontId="0" fillId="9" borderId="0" xfId="0" applyNumberFormat="1" applyFill="1" applyBorder="1" applyAlignment="1" applyProtection="1">
      <alignment horizontal="center"/>
      <protection locked="0"/>
    </xf>
    <xf numFmtId="21" fontId="0" fillId="0" borderId="0" xfId="0" applyNumberFormat="1" applyAlignment="1" applyProtection="1">
      <alignment/>
      <protection locked="0"/>
    </xf>
    <xf numFmtId="164" fontId="0" fillId="12" borderId="16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9" fontId="4" fillId="0" borderId="0" xfId="0" applyNumberFormat="1" applyFont="1" applyAlignment="1">
      <alignment/>
    </xf>
    <xf numFmtId="2" fontId="4" fillId="0" borderId="1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12" borderId="10" xfId="0" applyNumberFormat="1" applyFont="1" applyFill="1" applyBorder="1" applyAlignment="1">
      <alignment/>
    </xf>
    <xf numFmtId="164" fontId="4" fillId="12" borderId="6" xfId="0" applyNumberFormat="1" applyFont="1" applyFill="1" applyBorder="1" applyAlignment="1">
      <alignment/>
    </xf>
    <xf numFmtId="164" fontId="4" fillId="12" borderId="7" xfId="0" applyNumberFormat="1" applyFont="1" applyFill="1" applyBorder="1" applyAlignment="1">
      <alignment/>
    </xf>
    <xf numFmtId="164" fontId="4" fillId="12" borderId="12" xfId="0" applyNumberFormat="1" applyFont="1" applyFill="1" applyBorder="1" applyAlignment="1">
      <alignment/>
    </xf>
    <xf numFmtId="164" fontId="4" fillId="12" borderId="0" xfId="0" applyNumberFormat="1" applyFont="1" applyFill="1" applyBorder="1" applyAlignment="1">
      <alignment/>
    </xf>
    <xf numFmtId="164" fontId="4" fillId="12" borderId="13" xfId="0" applyNumberFormat="1" applyFont="1" applyFill="1" applyBorder="1" applyAlignment="1">
      <alignment/>
    </xf>
    <xf numFmtId="164" fontId="4" fillId="12" borderId="11" xfId="0" applyNumberFormat="1" applyFont="1" applyFill="1" applyBorder="1" applyAlignment="1">
      <alignment/>
    </xf>
    <xf numFmtId="164" fontId="4" fillId="12" borderId="8" xfId="0" applyNumberFormat="1" applyFont="1" applyFill="1" applyBorder="1" applyAlignment="1">
      <alignment/>
    </xf>
    <xf numFmtId="164" fontId="4" fillId="12" borderId="9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10" borderId="0" xfId="0" applyFont="1" applyFill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9" borderId="14" xfId="0" applyFont="1" applyFill="1" applyBorder="1" applyAlignment="1">
      <alignment/>
    </xf>
    <xf numFmtId="0" fontId="0" fillId="0" borderId="4" xfId="0" applyFont="1" applyBorder="1" applyAlignment="1">
      <alignment/>
    </xf>
    <xf numFmtId="2" fontId="0" fillId="12" borderId="4" xfId="0" applyNumberFormat="1" applyFill="1" applyBorder="1" applyAlignment="1" applyProtection="1">
      <alignment/>
      <protection locked="0"/>
    </xf>
    <xf numFmtId="2" fontId="0" fillId="12" borderId="5" xfId="0" applyNumberFormat="1" applyFill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 horizontal="right" wrapText="1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9" fontId="4" fillId="0" borderId="1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9" fontId="0" fillId="0" borderId="12" xfId="0" applyNumberForma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9" fontId="0" fillId="0" borderId="11" xfId="0" applyNumberFormat="1" applyBorder="1" applyAlignment="1">
      <alignment/>
    </xf>
    <xf numFmtId="169" fontId="4" fillId="0" borderId="17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9" fontId="0" fillId="0" borderId="0" xfId="19" applyBorder="1" applyAlignment="1">
      <alignment horizontal="center"/>
    </xf>
    <xf numFmtId="2" fontId="4" fillId="0" borderId="7" xfId="0" applyNumberFormat="1" applyFont="1" applyBorder="1" applyAlignment="1" applyProtection="1">
      <alignment horizontal="right" wrapText="1"/>
      <protection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 applyProtection="1">
      <alignment horizontal="right" wrapText="1"/>
      <protection/>
    </xf>
    <xf numFmtId="2" fontId="4" fillId="0" borderId="6" xfId="0" applyNumberFormat="1" applyFont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'HDM-III &amp; Equations Comparison'!$A$69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95"/>
          <c:y val="0.1195"/>
          <c:w val="0.856"/>
          <c:h val="0.70925"/>
        </c:manualLayout>
      </c:layout>
      <c:scatterChart>
        <c:scatterStyle val="smooth"/>
        <c:varyColors val="0"/>
        <c:ser>
          <c:idx val="0"/>
          <c:order val="0"/>
          <c:tx>
            <c:v>HDM-III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Polynomial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'HDM-III &amp; Equations Comparison'!$A$19:$A$42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'HDM-III &amp; Equations Comparison'!$B$19:$B$42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5785684"/>
        <c:axId val="7853429"/>
      </c:scatterChart>
      <c:val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Roughness (IRI)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crossBetween val="midCat"/>
        <c:dispUnits/>
      </c:valAx>
      <c:valAx>
        <c:axId val="785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Vehicle Operating Costs ($/veh-km)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25"/>
          <c:y val="0.93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'HDM-III &amp; Equations Comparison'!$A$69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"/>
          <c:y val="0.1245"/>
          <c:w val="0.885"/>
          <c:h val="0.7015"/>
        </c:manualLayout>
      </c:layout>
      <c:scatterChart>
        <c:scatterStyle val="smooth"/>
        <c:varyColors val="0"/>
        <c:ser>
          <c:idx val="0"/>
          <c:order val="0"/>
          <c:tx>
            <c:v>HDM-III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Polynomial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'HDM-III &amp; Equations Comparison'!$F$19:$F$42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'HDM-III &amp; Equations Comparison'!$G$19:$G$42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571998"/>
        <c:axId val="32147983"/>
      </c:scatterChart>
      <c:val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Roughness (IRI)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crossBetween val="midCat"/>
        <c:dispUnits/>
      </c:valAx>
      <c:valAx>
        <c:axId val="32147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Vehicle Speed (km/hour)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4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9</xdr:col>
      <xdr:colOff>19050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161925"/>
          <a:ext cx="4905375" cy="19716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76200</xdr:rowOff>
    </xdr:from>
    <xdr:to>
      <xdr:col>18</xdr:col>
      <xdr:colOff>685800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038850" y="238125"/>
        <a:ext cx="62103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31</xdr:row>
      <xdr:rowOff>57150</xdr:rowOff>
    </xdr:from>
    <xdr:to>
      <xdr:col>18</xdr:col>
      <xdr:colOff>666750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6038850" y="5143500"/>
        <a:ext cx="61912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10" max="10" width="3.7109375" style="0" customWidth="1"/>
    <col min="12" max="12" width="1.7109375" style="0" customWidth="1"/>
  </cols>
  <sheetData>
    <row r="1" ht="12.75">
      <c r="L1" s="154"/>
    </row>
    <row r="2" spans="2:12" ht="12.75">
      <c r="B2" s="168"/>
      <c r="C2" s="168"/>
      <c r="D2" s="168"/>
      <c r="E2" s="168"/>
      <c r="F2" s="168"/>
      <c r="G2" s="168"/>
      <c r="H2" s="168"/>
      <c r="I2" s="168"/>
      <c r="L2" s="154"/>
    </row>
    <row r="3" spans="2:12" ht="23.25">
      <c r="B3" s="169" t="s">
        <v>992</v>
      </c>
      <c r="C3" s="170"/>
      <c r="D3" s="170"/>
      <c r="E3" s="170"/>
      <c r="F3" s="170"/>
      <c r="G3" s="170"/>
      <c r="H3" s="170"/>
      <c r="I3" s="170"/>
      <c r="L3" s="154"/>
    </row>
    <row r="4" spans="2:12" ht="18">
      <c r="B4" s="171" t="s">
        <v>1022</v>
      </c>
      <c r="C4" s="172"/>
      <c r="D4" s="172"/>
      <c r="E4" s="172"/>
      <c r="F4" s="172"/>
      <c r="G4" s="172"/>
      <c r="H4" s="172"/>
      <c r="I4" s="170"/>
      <c r="L4" s="154"/>
    </row>
    <row r="5" spans="2:12" ht="15.75">
      <c r="B5" s="173" t="s">
        <v>1064</v>
      </c>
      <c r="C5" s="170"/>
      <c r="D5" s="170"/>
      <c r="E5" s="170"/>
      <c r="F5" s="170"/>
      <c r="G5" s="170"/>
      <c r="H5" s="170"/>
      <c r="I5" s="170"/>
      <c r="L5" s="154"/>
    </row>
    <row r="6" spans="2:12" ht="12.75">
      <c r="B6" s="174"/>
      <c r="C6" s="170"/>
      <c r="D6" s="170"/>
      <c r="E6" s="170"/>
      <c r="F6" s="170"/>
      <c r="G6" s="170"/>
      <c r="H6" s="170"/>
      <c r="I6" s="168"/>
      <c r="L6" s="154"/>
    </row>
    <row r="7" spans="2:12" ht="15.75">
      <c r="B7" s="175" t="s">
        <v>0</v>
      </c>
      <c r="C7" s="170"/>
      <c r="D7" s="170"/>
      <c r="E7" s="170"/>
      <c r="F7" s="170"/>
      <c r="G7" s="170"/>
      <c r="H7" s="170"/>
      <c r="I7" s="170"/>
      <c r="L7" s="154"/>
    </row>
    <row r="8" spans="2:12" ht="15.75">
      <c r="B8" s="175" t="s">
        <v>1</v>
      </c>
      <c r="C8" s="170"/>
      <c r="D8" s="170"/>
      <c r="E8" s="170"/>
      <c r="F8" s="170"/>
      <c r="G8" s="170"/>
      <c r="H8" s="170"/>
      <c r="I8" s="170"/>
      <c r="L8" s="154"/>
    </row>
    <row r="9" spans="2:12" ht="15.75">
      <c r="B9" s="175" t="s">
        <v>2</v>
      </c>
      <c r="C9" s="170"/>
      <c r="D9" s="170"/>
      <c r="E9" s="170"/>
      <c r="F9" s="170"/>
      <c r="G9" s="170"/>
      <c r="H9" s="170"/>
      <c r="I9" s="170"/>
      <c r="L9" s="154"/>
    </row>
    <row r="10" spans="2:12" ht="12.75">
      <c r="B10" s="176"/>
      <c r="C10" s="170"/>
      <c r="D10" s="170"/>
      <c r="E10" s="170"/>
      <c r="F10" s="170"/>
      <c r="G10" s="170"/>
      <c r="H10" s="170"/>
      <c r="I10" s="170"/>
      <c r="L10" s="154"/>
    </row>
    <row r="11" spans="2:12" ht="12.75">
      <c r="B11" s="177"/>
      <c r="C11" s="170"/>
      <c r="D11" s="170"/>
      <c r="E11" s="170"/>
      <c r="F11" s="170"/>
      <c r="G11" s="170"/>
      <c r="H11" s="170"/>
      <c r="I11" s="170"/>
      <c r="L11" s="154"/>
    </row>
    <row r="12" ht="12.75">
      <c r="L12" s="154"/>
    </row>
    <row r="13" ht="12.75">
      <c r="L13" s="154"/>
    </row>
    <row r="14" spans="2:12" ht="12.75">
      <c r="B14" s="178" t="s">
        <v>1052</v>
      </c>
      <c r="C14" s="179"/>
      <c r="D14" s="179"/>
      <c r="E14" s="179"/>
      <c r="F14" s="179"/>
      <c r="G14" s="179"/>
      <c r="H14" s="179"/>
      <c r="I14" s="180"/>
      <c r="L14" s="154"/>
    </row>
    <row r="15" spans="2:12" ht="12.75">
      <c r="B15" s="181" t="s">
        <v>1053</v>
      </c>
      <c r="C15" s="182"/>
      <c r="D15" s="182"/>
      <c r="E15" s="182"/>
      <c r="F15" s="182"/>
      <c r="G15" s="182"/>
      <c r="H15" s="182"/>
      <c r="I15" s="183"/>
      <c r="L15" s="154"/>
    </row>
    <row r="16" spans="2:12" ht="12.75">
      <c r="B16" s="181" t="s">
        <v>1012</v>
      </c>
      <c r="C16" s="182"/>
      <c r="D16" s="182"/>
      <c r="E16" s="182"/>
      <c r="F16" s="182"/>
      <c r="G16" s="182"/>
      <c r="H16" s="182"/>
      <c r="I16" s="183"/>
      <c r="L16" s="154"/>
    </row>
    <row r="17" spans="2:12" ht="12.75">
      <c r="B17" s="181" t="s">
        <v>1024</v>
      </c>
      <c r="C17" s="182"/>
      <c r="D17" s="182"/>
      <c r="E17" s="182"/>
      <c r="F17" s="182"/>
      <c r="G17" s="182"/>
      <c r="H17" s="182"/>
      <c r="I17" s="183"/>
      <c r="L17" s="154"/>
    </row>
    <row r="18" spans="2:12" ht="12.75">
      <c r="B18" s="181" t="s">
        <v>1025</v>
      </c>
      <c r="C18" s="182"/>
      <c r="D18" s="182"/>
      <c r="E18" s="182"/>
      <c r="F18" s="182"/>
      <c r="G18" s="182"/>
      <c r="H18" s="182"/>
      <c r="I18" s="183"/>
      <c r="L18" s="154"/>
    </row>
    <row r="19" spans="2:12" ht="12.75">
      <c r="B19" s="181" t="s">
        <v>1054</v>
      </c>
      <c r="C19" s="182"/>
      <c r="D19" s="182"/>
      <c r="E19" s="182"/>
      <c r="F19" s="182"/>
      <c r="G19" s="182"/>
      <c r="H19" s="182"/>
      <c r="I19" s="183"/>
      <c r="L19" s="154"/>
    </row>
    <row r="20" spans="2:12" ht="12.75">
      <c r="B20" s="181" t="s">
        <v>1056</v>
      </c>
      <c r="C20" s="182"/>
      <c r="D20" s="182"/>
      <c r="E20" s="182"/>
      <c r="F20" s="182"/>
      <c r="G20" s="182"/>
      <c r="H20" s="182"/>
      <c r="I20" s="183"/>
      <c r="L20" s="154"/>
    </row>
    <row r="21" spans="2:12" ht="12.75">
      <c r="B21" s="181" t="s">
        <v>1055</v>
      </c>
      <c r="C21" s="182"/>
      <c r="D21" s="182"/>
      <c r="E21" s="182"/>
      <c r="F21" s="182"/>
      <c r="G21" s="182"/>
      <c r="H21" s="182"/>
      <c r="I21" s="183"/>
      <c r="L21" s="154"/>
    </row>
    <row r="22" spans="2:12" ht="12.75">
      <c r="B22" s="181"/>
      <c r="C22" s="182"/>
      <c r="D22" s="182"/>
      <c r="E22" s="182"/>
      <c r="F22" s="182"/>
      <c r="G22" s="182"/>
      <c r="H22" s="182"/>
      <c r="I22" s="183"/>
      <c r="L22" s="154"/>
    </row>
    <row r="23" spans="2:12" ht="12.75">
      <c r="B23" s="181" t="s">
        <v>1013</v>
      </c>
      <c r="C23" s="182"/>
      <c r="D23" s="182"/>
      <c r="E23" s="182"/>
      <c r="F23" s="182"/>
      <c r="G23" s="182"/>
      <c r="H23" s="182"/>
      <c r="I23" s="183"/>
      <c r="L23" s="154"/>
    </row>
    <row r="24" spans="2:12" ht="12.75">
      <c r="B24" s="181" t="s">
        <v>1014</v>
      </c>
      <c r="C24" s="182"/>
      <c r="D24" s="182"/>
      <c r="E24" s="182"/>
      <c r="F24" s="182"/>
      <c r="G24" s="182"/>
      <c r="H24" s="182"/>
      <c r="I24" s="183"/>
      <c r="L24" s="154"/>
    </row>
    <row r="25" spans="2:12" ht="12.75">
      <c r="B25" s="181" t="s">
        <v>3</v>
      </c>
      <c r="C25" s="182"/>
      <c r="D25" s="182"/>
      <c r="E25" s="182"/>
      <c r="F25" s="182"/>
      <c r="G25" s="182"/>
      <c r="H25" s="182"/>
      <c r="I25" s="183"/>
      <c r="L25" s="154"/>
    </row>
    <row r="26" spans="2:12" ht="12.75">
      <c r="B26" s="181" t="s">
        <v>4</v>
      </c>
      <c r="C26" s="182"/>
      <c r="D26" s="182"/>
      <c r="E26" s="182"/>
      <c r="F26" s="182"/>
      <c r="G26" s="182"/>
      <c r="H26" s="182"/>
      <c r="I26" s="183"/>
      <c r="L26" s="154"/>
    </row>
    <row r="27" spans="2:12" ht="12.75">
      <c r="B27" s="181" t="s">
        <v>5</v>
      </c>
      <c r="C27" s="182"/>
      <c r="D27" s="182"/>
      <c r="E27" s="182"/>
      <c r="F27" s="182"/>
      <c r="G27" s="182"/>
      <c r="H27" s="182"/>
      <c r="I27" s="183"/>
      <c r="L27" s="154"/>
    </row>
    <row r="28" spans="2:12" ht="12.75">
      <c r="B28" s="181" t="s">
        <v>6</v>
      </c>
      <c r="C28" s="182"/>
      <c r="D28" s="182"/>
      <c r="E28" s="182"/>
      <c r="F28" s="182"/>
      <c r="G28" s="182"/>
      <c r="H28" s="182"/>
      <c r="I28" s="183"/>
      <c r="L28" s="154"/>
    </row>
    <row r="29" spans="2:12" ht="12.75">
      <c r="B29" s="184" t="s">
        <v>7</v>
      </c>
      <c r="C29" s="185"/>
      <c r="D29" s="185"/>
      <c r="E29" s="185"/>
      <c r="F29" s="185"/>
      <c r="G29" s="185"/>
      <c r="H29" s="185"/>
      <c r="I29" s="186"/>
      <c r="L29" s="154"/>
    </row>
    <row r="30" ht="12.75">
      <c r="L30" s="154"/>
    </row>
    <row r="31" spans="2:12" ht="12.75">
      <c r="B31" s="178" t="s">
        <v>1026</v>
      </c>
      <c r="C31" s="179"/>
      <c r="D31" s="179"/>
      <c r="E31" s="179"/>
      <c r="F31" s="179"/>
      <c r="G31" s="179"/>
      <c r="H31" s="179"/>
      <c r="I31" s="180"/>
      <c r="L31" s="154"/>
    </row>
    <row r="32" spans="2:12" ht="12.75">
      <c r="B32" s="181" t="s">
        <v>1027</v>
      </c>
      <c r="C32" s="182"/>
      <c r="D32" s="182"/>
      <c r="E32" s="182"/>
      <c r="F32" s="182"/>
      <c r="G32" s="182"/>
      <c r="H32" s="182"/>
      <c r="I32" s="183"/>
      <c r="L32" s="154"/>
    </row>
    <row r="33" spans="2:12" ht="12.75">
      <c r="B33" s="181" t="s">
        <v>1028</v>
      </c>
      <c r="C33" s="182"/>
      <c r="D33" s="182"/>
      <c r="E33" s="182"/>
      <c r="F33" s="182"/>
      <c r="G33" s="182"/>
      <c r="H33" s="182"/>
      <c r="I33" s="183"/>
      <c r="L33" s="154"/>
    </row>
    <row r="34" spans="2:12" ht="12.75">
      <c r="B34" s="181" t="s">
        <v>1029</v>
      </c>
      <c r="C34" s="182"/>
      <c r="D34" s="182"/>
      <c r="E34" s="182"/>
      <c r="F34" s="182"/>
      <c r="G34" s="182"/>
      <c r="H34" s="182"/>
      <c r="I34" s="183"/>
      <c r="L34" s="154"/>
    </row>
    <row r="35" spans="2:12" ht="12.75">
      <c r="B35" s="181" t="s">
        <v>1030</v>
      </c>
      <c r="C35" s="182"/>
      <c r="D35" s="182"/>
      <c r="E35" s="182"/>
      <c r="F35" s="182"/>
      <c r="G35" s="182"/>
      <c r="H35" s="182"/>
      <c r="I35" s="183"/>
      <c r="L35" s="154"/>
    </row>
    <row r="36" spans="2:12" ht="12.75">
      <c r="B36" s="181" t="s">
        <v>1031</v>
      </c>
      <c r="C36" s="182"/>
      <c r="D36" s="182"/>
      <c r="E36" s="182"/>
      <c r="F36" s="182"/>
      <c r="G36" s="182"/>
      <c r="H36" s="182"/>
      <c r="I36" s="183"/>
      <c r="L36" s="154"/>
    </row>
    <row r="37" spans="2:12" ht="12.75">
      <c r="B37" s="181" t="s">
        <v>1032</v>
      </c>
      <c r="C37" s="182"/>
      <c r="D37" s="182"/>
      <c r="E37" s="182"/>
      <c r="F37" s="182"/>
      <c r="G37" s="182"/>
      <c r="H37" s="182"/>
      <c r="I37" s="183"/>
      <c r="L37" s="154"/>
    </row>
    <row r="38" spans="2:12" ht="12.75">
      <c r="B38" s="181" t="s">
        <v>1033</v>
      </c>
      <c r="C38" s="182"/>
      <c r="D38" s="182"/>
      <c r="E38" s="182"/>
      <c r="F38" s="182"/>
      <c r="G38" s="182"/>
      <c r="H38" s="182"/>
      <c r="I38" s="183"/>
      <c r="L38" s="154"/>
    </row>
    <row r="39" spans="2:12" ht="12.75">
      <c r="B39" s="181" t="s">
        <v>1034</v>
      </c>
      <c r="C39" s="182"/>
      <c r="D39" s="182"/>
      <c r="E39" s="182"/>
      <c r="F39" s="182"/>
      <c r="G39" s="182"/>
      <c r="H39" s="182"/>
      <c r="I39" s="183"/>
      <c r="L39" s="154"/>
    </row>
    <row r="40" spans="2:12" ht="12.75">
      <c r="B40" s="184" t="s">
        <v>1057</v>
      </c>
      <c r="C40" s="185"/>
      <c r="D40" s="185"/>
      <c r="E40" s="185"/>
      <c r="F40" s="185"/>
      <c r="G40" s="185"/>
      <c r="H40" s="185"/>
      <c r="I40" s="186"/>
      <c r="L40" s="154"/>
    </row>
    <row r="41" ht="12.75">
      <c r="L41" s="154"/>
    </row>
    <row r="42" ht="12.75">
      <c r="L42" s="154"/>
    </row>
    <row r="43" ht="12.75">
      <c r="L43" s="154"/>
    </row>
    <row r="44" spans="1:12" ht="9.7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ht="12.75">
      <c r="L45" s="66"/>
    </row>
  </sheetData>
  <printOptions horizontalCentered="1"/>
  <pageMargins left="0.75" right="0.75" top="0.75" bottom="0.75" header="0.5" footer="0.5"/>
  <pageSetup fitToHeight="1" fitToWidth="1" horizontalDpi="300" verticalDpi="300" orientation="landscape" scale="91" r:id="rId2"/>
  <headerFooter alignWithMargins="0">
    <oddHeader>&amp;L&amp;URoad Management Initiative&amp;C&amp;ERED Model - VOC Module Version 3.2&amp;R&amp;USub-Saharan Africa</oddHeader>
    <oddFooter>&amp;L&amp;D - &amp;F -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U182"/>
  <sheetViews>
    <sheetView showGridLines="0" workbookViewId="0" topLeftCell="A1">
      <pane xSplit="2" ySplit="10" topLeftCell="C1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0" sqref="A10"/>
    </sheetView>
  </sheetViews>
  <sheetFormatPr defaultColWidth="9.140625" defaultRowHeight="12.75"/>
  <cols>
    <col min="2" max="2" width="25.7109375" style="0" customWidth="1"/>
    <col min="3" max="3" width="10.7109375" style="6" customWidth="1"/>
    <col min="4" max="4" width="8.57421875" style="6" customWidth="1"/>
    <col min="5" max="5" width="10.7109375" style="6" customWidth="1"/>
    <col min="6" max="6" width="10.7109375" style="5" customWidth="1"/>
    <col min="7" max="7" width="6.8515625" style="5" customWidth="1"/>
    <col min="8" max="8" width="9.00390625" style="5" customWidth="1"/>
    <col min="10" max="10" width="10.140625" style="0" customWidth="1"/>
    <col min="11" max="11" width="9.7109375" style="0" customWidth="1"/>
    <col min="12" max="12" width="10.8515625" style="9" customWidth="1"/>
    <col min="13" max="13" width="8.28125" style="6" customWidth="1"/>
    <col min="14" max="14" width="10.421875" style="5" customWidth="1"/>
    <col min="15" max="15" width="9.7109375" style="5" customWidth="1"/>
    <col min="16" max="16" width="6.421875" style="6" customWidth="1"/>
    <col min="17" max="17" width="8.00390625" style="5" customWidth="1"/>
    <col min="18" max="18" width="9.57421875" style="5" customWidth="1"/>
    <col min="19" max="19" width="10.00390625" style="6" customWidth="1"/>
    <col min="20" max="20" width="10.00390625" style="5" customWidth="1"/>
    <col min="21" max="21" width="11.140625" style="5" customWidth="1"/>
    <col min="22" max="22" width="10.57421875" style="5" customWidth="1"/>
    <col min="23" max="23" width="10.57421875" style="6" customWidth="1"/>
    <col min="24" max="25" width="10.57421875" style="5" customWidth="1"/>
    <col min="26" max="26" width="10.57421875" style="8" customWidth="1"/>
    <col min="27" max="27" width="9.57421875" style="5" customWidth="1"/>
    <col min="28" max="28" width="8.140625" style="5" customWidth="1"/>
    <col min="29" max="29" width="8.28125" style="5" customWidth="1"/>
    <col min="30" max="31" width="10.57421875" style="6" customWidth="1"/>
    <col min="32" max="32" width="10.57421875" style="5" customWidth="1"/>
    <col min="33" max="33" width="12.7109375" style="5" customWidth="1"/>
    <col min="34" max="39" width="10.57421875" style="5" customWidth="1"/>
    <col min="40" max="51" width="9.140625" style="6" customWidth="1"/>
    <col min="52" max="63" width="9.140625" style="5" customWidth="1"/>
    <col min="76" max="87" width="9.140625" style="6" customWidth="1"/>
    <col min="88" max="88" width="10.7109375" style="0" customWidth="1"/>
    <col min="100" max="100" width="10.421875" style="0" customWidth="1"/>
    <col min="101" max="101" width="5.57421875" style="0" customWidth="1"/>
    <col min="128" max="132" width="10.28125" style="0" customWidth="1"/>
    <col min="133" max="133" width="10.140625" style="0" customWidth="1"/>
  </cols>
  <sheetData>
    <row r="1" spans="3:87" ht="12.75">
      <c r="C1"/>
      <c r="D1"/>
      <c r="E1"/>
      <c r="F1"/>
      <c r="G1"/>
      <c r="H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X1"/>
      <c r="BY1"/>
      <c r="BZ1"/>
      <c r="CA1"/>
      <c r="CB1"/>
      <c r="CC1"/>
      <c r="CD1"/>
      <c r="CE1"/>
      <c r="CF1"/>
      <c r="CG1"/>
      <c r="CH1"/>
      <c r="CI1"/>
    </row>
    <row r="2" spans="1:135" ht="18">
      <c r="A2" s="12" t="s">
        <v>1011</v>
      </c>
      <c r="I2" s="6"/>
      <c r="K2" s="6"/>
      <c r="BM2" s="6"/>
      <c r="BO2" s="6"/>
      <c r="BQ2" s="6"/>
      <c r="BS2" s="6"/>
      <c r="BU2" s="6"/>
      <c r="BW2" s="6"/>
      <c r="CK2" s="6"/>
      <c r="CM2" s="6"/>
      <c r="CO2" s="6"/>
      <c r="CQ2" s="6"/>
      <c r="CS2" s="6"/>
      <c r="CU2" s="6"/>
      <c r="CW2" s="6"/>
      <c r="CY2" s="6"/>
      <c r="DA2" s="6"/>
      <c r="DC2" s="6"/>
      <c r="DE2" s="6"/>
      <c r="DG2" s="6"/>
      <c r="DI2" s="6"/>
      <c r="DK2" s="6"/>
      <c r="DM2" s="6"/>
      <c r="DO2" s="6"/>
      <c r="DQ2" s="6"/>
      <c r="DS2" s="6"/>
      <c r="DU2" s="6"/>
      <c r="DW2" s="6"/>
      <c r="DY2" s="6"/>
      <c r="EA2" s="6"/>
      <c r="EC2" s="6"/>
      <c r="EE2" s="6"/>
    </row>
    <row r="3" spans="3:21" ht="12.75">
      <c r="C3" s="42"/>
      <c r="D3" s="49"/>
      <c r="L3" s="50"/>
      <c r="M3" s="49"/>
      <c r="N3" s="54"/>
      <c r="O3" s="54"/>
      <c r="P3" s="49"/>
      <c r="Q3" s="54"/>
      <c r="R3" s="54"/>
      <c r="S3" s="49"/>
      <c r="T3" s="54"/>
      <c r="U3" s="54"/>
    </row>
    <row r="4" spans="2:203" ht="12.75" customHeight="1" thickBot="1">
      <c r="B4" s="23"/>
      <c r="C4"/>
      <c r="E4" s="36"/>
      <c r="F4" s="38" t="s">
        <v>844</v>
      </c>
      <c r="G4" s="39"/>
      <c r="H4" s="39"/>
      <c r="I4" s="39" t="s">
        <v>844</v>
      </c>
      <c r="J4" s="28"/>
      <c r="K4" s="159" t="s">
        <v>845</v>
      </c>
      <c r="L4" s="3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</row>
    <row r="5" spans="2:203" ht="12.75" customHeight="1">
      <c r="B5" s="23"/>
      <c r="C5"/>
      <c r="E5" s="37" t="s">
        <v>846</v>
      </c>
      <c r="F5" s="43"/>
      <c r="G5" s="35"/>
      <c r="H5" s="35"/>
      <c r="I5" s="23"/>
      <c r="J5" s="23"/>
      <c r="K5" s="23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</row>
    <row r="6" spans="1:203" s="19" customFormat="1" ht="12.75">
      <c r="A6" s="40" t="s">
        <v>26</v>
      </c>
      <c r="B6" s="40" t="s">
        <v>26</v>
      </c>
      <c r="C6" s="40"/>
      <c r="D6" s="55"/>
      <c r="E6" s="37" t="s">
        <v>847</v>
      </c>
      <c r="F6" s="35"/>
      <c r="G6" s="35"/>
      <c r="H6" s="35"/>
      <c r="I6" s="24" t="s">
        <v>10</v>
      </c>
      <c r="J6" s="25" t="s">
        <v>11</v>
      </c>
      <c r="K6" s="24"/>
      <c r="L6" s="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</row>
    <row r="7" spans="1:203" s="19" customFormat="1" ht="12.75">
      <c r="A7" s="40" t="s">
        <v>156</v>
      </c>
      <c r="B7" s="40" t="s">
        <v>126</v>
      </c>
      <c r="C7" s="40" t="s">
        <v>848</v>
      </c>
      <c r="D7" s="55" t="s">
        <v>849</v>
      </c>
      <c r="E7" s="37" t="s">
        <v>850</v>
      </c>
      <c r="F7" s="43" t="s">
        <v>851</v>
      </c>
      <c r="G7" s="43" t="s">
        <v>852</v>
      </c>
      <c r="H7" s="43" t="s">
        <v>853</v>
      </c>
      <c r="I7" s="25" t="s">
        <v>13</v>
      </c>
      <c r="J7" s="25" t="s">
        <v>14</v>
      </c>
      <c r="K7" s="25" t="s">
        <v>16</v>
      </c>
      <c r="L7" s="51" t="s">
        <v>854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</row>
    <row r="8" spans="1:203" s="19" customFormat="1" ht="12.75">
      <c r="A8" s="40" t="s">
        <v>168</v>
      </c>
      <c r="B8" s="40" t="s">
        <v>168</v>
      </c>
      <c r="C8" s="40" t="s">
        <v>168</v>
      </c>
      <c r="D8" s="55" t="s">
        <v>855</v>
      </c>
      <c r="E8" s="37" t="s">
        <v>856</v>
      </c>
      <c r="F8" s="35" t="s">
        <v>175</v>
      </c>
      <c r="G8" s="35" t="s">
        <v>19</v>
      </c>
      <c r="H8" s="35" t="s">
        <v>19</v>
      </c>
      <c r="I8" s="24" t="s">
        <v>17</v>
      </c>
      <c r="J8" s="25" t="s">
        <v>18</v>
      </c>
      <c r="K8" s="24" t="s">
        <v>19</v>
      </c>
      <c r="L8" s="52" t="s">
        <v>857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</row>
    <row r="9" spans="1:136" ht="12.75">
      <c r="A9" s="1"/>
      <c r="B9" s="1"/>
      <c r="C9" s="1"/>
      <c r="D9" s="46"/>
      <c r="E9" s="46"/>
      <c r="F9" s="44"/>
      <c r="G9" s="44"/>
      <c r="H9" s="44"/>
      <c r="I9" s="1"/>
      <c r="J9" s="1"/>
      <c r="K9" s="1"/>
      <c r="L9" s="53"/>
      <c r="M9" s="46"/>
      <c r="N9" s="44"/>
      <c r="O9" s="44"/>
      <c r="P9" s="46"/>
      <c r="Q9" s="44"/>
      <c r="R9" s="44"/>
      <c r="S9" s="46"/>
      <c r="T9" s="44"/>
      <c r="U9" s="44"/>
      <c r="V9" s="44"/>
      <c r="W9" s="46"/>
      <c r="X9" s="44"/>
      <c r="Y9" s="44"/>
      <c r="Z9" s="56"/>
      <c r="AA9" s="44"/>
      <c r="AB9" s="44"/>
      <c r="AC9" s="44"/>
      <c r="AD9" s="46"/>
      <c r="AE9" s="46"/>
      <c r="AF9" s="44"/>
      <c r="AG9" s="44"/>
      <c r="AH9" s="44"/>
      <c r="AI9" s="44"/>
      <c r="AJ9" s="44"/>
      <c r="AK9" s="44"/>
      <c r="AL9" s="44"/>
      <c r="AM9" s="44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2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3"/>
      <c r="DY9" s="3"/>
      <c r="DZ9" s="3"/>
      <c r="EA9" s="3"/>
      <c r="EB9" s="3"/>
      <c r="EC9" s="3"/>
      <c r="ED9" s="3"/>
      <c r="EE9" s="58"/>
      <c r="EF9" s="58"/>
    </row>
    <row r="10" spans="1:136" ht="12.75">
      <c r="A10" s="6" t="s">
        <v>260</v>
      </c>
      <c r="B10" s="6" t="s">
        <v>261</v>
      </c>
      <c r="C10" s="6" t="s">
        <v>858</v>
      </c>
      <c r="D10" s="6" t="s">
        <v>859</v>
      </c>
      <c r="E10" s="48" t="s">
        <v>860</v>
      </c>
      <c r="F10" s="47" t="s">
        <v>861</v>
      </c>
      <c r="G10" s="47" t="s">
        <v>862</v>
      </c>
      <c r="H10" s="5" t="s">
        <v>863</v>
      </c>
      <c r="I10" s="20" t="s">
        <v>864</v>
      </c>
      <c r="J10" s="20" t="s">
        <v>865</v>
      </c>
      <c r="K10" s="20" t="s">
        <v>866</v>
      </c>
      <c r="L10" s="9" t="s">
        <v>867</v>
      </c>
      <c r="M10" s="6" t="s">
        <v>868</v>
      </c>
      <c r="N10" s="5" t="s">
        <v>869</v>
      </c>
      <c r="O10" s="5" t="s">
        <v>870</v>
      </c>
      <c r="P10" s="6" t="s">
        <v>871</v>
      </c>
      <c r="Q10" s="5" t="s">
        <v>872</v>
      </c>
      <c r="R10" s="5" t="s">
        <v>873</v>
      </c>
      <c r="S10" s="6" t="s">
        <v>874</v>
      </c>
      <c r="T10" s="5" t="s">
        <v>875</v>
      </c>
      <c r="U10" s="5" t="s">
        <v>876</v>
      </c>
      <c r="V10" s="47" t="s">
        <v>877</v>
      </c>
      <c r="W10" s="6" t="s">
        <v>878</v>
      </c>
      <c r="X10" s="5" t="s">
        <v>879</v>
      </c>
      <c r="Y10" s="5" t="s">
        <v>880</v>
      </c>
      <c r="Z10" s="8" t="s">
        <v>881</v>
      </c>
      <c r="AA10" s="5" t="s">
        <v>882</v>
      </c>
      <c r="AB10" s="5" t="s">
        <v>883</v>
      </c>
      <c r="AC10" s="5" t="s">
        <v>884</v>
      </c>
      <c r="AD10" s="6" t="s">
        <v>885</v>
      </c>
      <c r="AE10" s="6" t="s">
        <v>886</v>
      </c>
      <c r="AF10" s="5" t="s">
        <v>887</v>
      </c>
      <c r="AG10" s="5" t="s">
        <v>888</v>
      </c>
      <c r="AH10" s="5" t="s">
        <v>889</v>
      </c>
      <c r="AI10" s="5" t="s">
        <v>890</v>
      </c>
      <c r="AJ10" s="5" t="s">
        <v>891</v>
      </c>
      <c r="AK10" s="5" t="s">
        <v>892</v>
      </c>
      <c r="AL10" s="5" t="s">
        <v>893</v>
      </c>
      <c r="AM10" s="5" t="s">
        <v>894</v>
      </c>
      <c r="AN10" s="48" t="s">
        <v>895</v>
      </c>
      <c r="AO10" s="48" t="s">
        <v>896</v>
      </c>
      <c r="AP10" s="6" t="s">
        <v>897</v>
      </c>
      <c r="AQ10" s="48" t="s">
        <v>898</v>
      </c>
      <c r="AR10" s="6" t="s">
        <v>899</v>
      </c>
      <c r="AS10" s="6" t="s">
        <v>900</v>
      </c>
      <c r="AT10" s="48" t="s">
        <v>901</v>
      </c>
      <c r="AU10" s="48" t="s">
        <v>902</v>
      </c>
      <c r="AV10" s="48" t="s">
        <v>903</v>
      </c>
      <c r="AW10" s="48" t="s">
        <v>904</v>
      </c>
      <c r="AX10" s="48" t="s">
        <v>905</v>
      </c>
      <c r="AY10" s="48" t="s">
        <v>906</v>
      </c>
      <c r="AZ10" s="5" t="s">
        <v>907</v>
      </c>
      <c r="BA10" s="5" t="s">
        <v>908</v>
      </c>
      <c r="BB10" s="5" t="s">
        <v>909</v>
      </c>
      <c r="BC10" s="5" t="s">
        <v>910</v>
      </c>
      <c r="BD10" s="5" t="s">
        <v>911</v>
      </c>
      <c r="BE10" s="5" t="s">
        <v>912</v>
      </c>
      <c r="BF10" s="5" t="s">
        <v>913</v>
      </c>
      <c r="BG10" s="5" t="s">
        <v>914</v>
      </c>
      <c r="BH10" s="5" t="s">
        <v>915</v>
      </c>
      <c r="BI10" s="5" t="s">
        <v>916</v>
      </c>
      <c r="BJ10" s="5" t="s">
        <v>917</v>
      </c>
      <c r="BK10" s="5" t="s">
        <v>918</v>
      </c>
      <c r="BL10" s="5" t="s">
        <v>919</v>
      </c>
      <c r="BM10" s="5" t="s">
        <v>920</v>
      </c>
      <c r="BN10" s="5" t="s">
        <v>921</v>
      </c>
      <c r="BO10" s="5" t="s">
        <v>922</v>
      </c>
      <c r="BP10" t="s">
        <v>923</v>
      </c>
      <c r="BQ10" s="5" t="s">
        <v>924</v>
      </c>
      <c r="BR10" s="5" t="s">
        <v>925</v>
      </c>
      <c r="BS10" s="5" t="s">
        <v>926</v>
      </c>
      <c r="BT10" s="5" t="s">
        <v>927</v>
      </c>
      <c r="BU10" s="5" t="s">
        <v>928</v>
      </c>
      <c r="BV10" s="5" t="s">
        <v>929</v>
      </c>
      <c r="BW10" s="5" t="s">
        <v>930</v>
      </c>
      <c r="BX10" s="6" t="s">
        <v>931</v>
      </c>
      <c r="BY10" s="6" t="s">
        <v>932</v>
      </c>
      <c r="BZ10" s="6" t="s">
        <v>933</v>
      </c>
      <c r="CA10" s="6" t="s">
        <v>934</v>
      </c>
      <c r="CB10" s="6" t="s">
        <v>935</v>
      </c>
      <c r="CC10" s="6" t="s">
        <v>936</v>
      </c>
      <c r="CD10" s="6" t="s">
        <v>937</v>
      </c>
      <c r="CE10" s="6" t="s">
        <v>938</v>
      </c>
      <c r="CF10" s="6" t="s">
        <v>939</v>
      </c>
      <c r="CG10" s="6" t="s">
        <v>940</v>
      </c>
      <c r="CH10" s="6" t="s">
        <v>941</v>
      </c>
      <c r="CI10" s="6" t="s">
        <v>942</v>
      </c>
      <c r="CJ10" s="20" t="s">
        <v>943</v>
      </c>
      <c r="CK10" s="20" t="s">
        <v>944</v>
      </c>
      <c r="CL10" s="20" t="s">
        <v>945</v>
      </c>
      <c r="CM10" s="20" t="s">
        <v>946</v>
      </c>
      <c r="CN10" s="20" t="s">
        <v>947</v>
      </c>
      <c r="CO10" s="20" t="s">
        <v>948</v>
      </c>
      <c r="CP10" s="20" t="s">
        <v>949</v>
      </c>
      <c r="CQ10" s="20" t="s">
        <v>950</v>
      </c>
      <c r="CR10" s="20" t="s">
        <v>951</v>
      </c>
      <c r="CS10" s="20" t="s">
        <v>952</v>
      </c>
      <c r="CT10" s="20" t="s">
        <v>953</v>
      </c>
      <c r="CU10" s="20" t="s">
        <v>954</v>
      </c>
      <c r="CV10" s="20" t="s">
        <v>955</v>
      </c>
      <c r="CW10" s="21" t="s">
        <v>956</v>
      </c>
      <c r="CX10" s="21" t="s">
        <v>957</v>
      </c>
      <c r="CY10" s="20" t="s">
        <v>958</v>
      </c>
      <c r="CZ10" s="20" t="s">
        <v>959</v>
      </c>
      <c r="DA10" s="20" t="s">
        <v>960</v>
      </c>
      <c r="DB10" s="20" t="s">
        <v>961</v>
      </c>
      <c r="DC10" s="20" t="s">
        <v>962</v>
      </c>
      <c r="DD10" s="21" t="s">
        <v>963</v>
      </c>
      <c r="DE10" s="21" t="s">
        <v>964</v>
      </c>
      <c r="DF10" s="21" t="s">
        <v>965</v>
      </c>
      <c r="DG10" s="21" t="s">
        <v>966</v>
      </c>
      <c r="DH10" s="21" t="s">
        <v>967</v>
      </c>
      <c r="DI10" s="21" t="s">
        <v>968</v>
      </c>
      <c r="DJ10" s="21" t="s">
        <v>969</v>
      </c>
      <c r="DK10" s="21" t="s">
        <v>970</v>
      </c>
      <c r="DL10" s="21" t="s">
        <v>971</v>
      </c>
      <c r="DM10" s="21" t="s">
        <v>972</v>
      </c>
      <c r="DN10" s="20" t="s">
        <v>973</v>
      </c>
      <c r="DO10" s="21" t="s">
        <v>974</v>
      </c>
      <c r="DP10" s="21" t="s">
        <v>975</v>
      </c>
      <c r="DQ10" s="20" t="s">
        <v>976</v>
      </c>
      <c r="DR10" s="20" t="s">
        <v>977</v>
      </c>
      <c r="DS10" s="20" t="s">
        <v>978</v>
      </c>
      <c r="DT10" s="20" t="s">
        <v>979</v>
      </c>
      <c r="DU10" s="20" t="s">
        <v>980</v>
      </c>
      <c r="DV10" s="20" t="s">
        <v>981</v>
      </c>
      <c r="DW10" s="16" t="s">
        <v>982</v>
      </c>
      <c r="DX10" s="16" t="s">
        <v>983</v>
      </c>
      <c r="DY10" t="s">
        <v>984</v>
      </c>
      <c r="DZ10" s="16" t="s">
        <v>985</v>
      </c>
      <c r="EA10" s="16" t="s">
        <v>986</v>
      </c>
      <c r="EB10" s="16" t="s">
        <v>987</v>
      </c>
      <c r="EC10" s="16" t="s">
        <v>988</v>
      </c>
      <c r="ED10" s="16" t="s">
        <v>989</v>
      </c>
      <c r="EE10" t="s">
        <v>990</v>
      </c>
      <c r="EF10" t="s">
        <v>991</v>
      </c>
    </row>
    <row r="11" spans="1:134" ht="12.75">
      <c r="A11" s="6" t="s">
        <v>20</v>
      </c>
      <c r="B11" s="6" t="s">
        <v>20</v>
      </c>
      <c r="C11" s="6">
        <v>0</v>
      </c>
      <c r="D11" s="6">
        <v>0</v>
      </c>
      <c r="E11" s="6">
        <v>1</v>
      </c>
      <c r="F11" s="5">
        <v>1000</v>
      </c>
      <c r="G11" s="5">
        <v>7</v>
      </c>
      <c r="H11" s="5">
        <v>0</v>
      </c>
      <c r="I11" s="269">
        <f>+'Basic Input Data'!C9</f>
        <v>10</v>
      </c>
      <c r="J11" s="269">
        <f>+'Basic Input Data'!D9</f>
        <v>50</v>
      </c>
      <c r="K11" s="234">
        <f>+'Basic Input Data'!$I$9</f>
        <v>500</v>
      </c>
      <c r="L11" s="6">
        <v>0</v>
      </c>
      <c r="M11" s="6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6">
        <v>0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45">
        <v>0</v>
      </c>
      <c r="BM11" s="45">
        <v>0</v>
      </c>
      <c r="BN11" s="45">
        <v>0</v>
      </c>
      <c r="BO11" s="7">
        <v>0.001</v>
      </c>
      <c r="BP11" s="7">
        <v>0.001</v>
      </c>
      <c r="BQ11" s="7">
        <v>0.001</v>
      </c>
      <c r="BR11" s="7">
        <v>0.001</v>
      </c>
      <c r="BS11" s="7">
        <v>0.001</v>
      </c>
      <c r="BT11" s="7">
        <v>0.001</v>
      </c>
      <c r="BU11" s="7">
        <v>0.001</v>
      </c>
      <c r="BV11" s="7">
        <v>0.001</v>
      </c>
      <c r="BW11" s="7">
        <v>0.001</v>
      </c>
      <c r="BX11" s="7">
        <v>0.001</v>
      </c>
      <c r="BY11" s="7">
        <v>0.001</v>
      </c>
      <c r="BZ11" s="7">
        <v>0.001</v>
      </c>
      <c r="CA11" s="7">
        <v>0.001</v>
      </c>
      <c r="CB11" s="7">
        <v>0.001</v>
      </c>
      <c r="CC11" s="7">
        <v>0.001</v>
      </c>
      <c r="CD11" s="7">
        <v>0.001</v>
      </c>
      <c r="CE11" s="7">
        <v>0.001</v>
      </c>
      <c r="CF11" s="7">
        <v>0.001</v>
      </c>
      <c r="CG11" s="7">
        <v>0.001</v>
      </c>
      <c r="CH11" s="7">
        <v>0.001</v>
      </c>
      <c r="CI11" s="7">
        <v>0.001</v>
      </c>
      <c r="CJ11" s="7">
        <v>0.001</v>
      </c>
      <c r="CK11" s="7">
        <v>0.001</v>
      </c>
      <c r="CL11" s="7">
        <v>0.001</v>
      </c>
      <c r="CM11" s="7">
        <v>0.001</v>
      </c>
      <c r="CN11" s="7">
        <v>0.001</v>
      </c>
      <c r="CO11" s="7">
        <v>0.001</v>
      </c>
      <c r="CP11" s="7">
        <v>0.001</v>
      </c>
      <c r="CQ11" s="7">
        <v>0.001</v>
      </c>
      <c r="CR11" s="7">
        <v>0.001</v>
      </c>
      <c r="CS11" s="7">
        <v>0.001</v>
      </c>
      <c r="CT11" s="7">
        <v>0.001</v>
      </c>
      <c r="CU11" s="7">
        <v>0.001</v>
      </c>
      <c r="CV11" s="7">
        <v>0.001</v>
      </c>
      <c r="CW11" s="7">
        <v>0.001</v>
      </c>
      <c r="CX11" s="7">
        <v>0.001</v>
      </c>
      <c r="CY11" s="7">
        <v>0.001</v>
      </c>
      <c r="CZ11" s="7">
        <v>0.001</v>
      </c>
      <c r="DA11" s="7">
        <v>0.001</v>
      </c>
      <c r="DB11" s="7">
        <v>0.001</v>
      </c>
      <c r="DC11" s="7">
        <v>0.001</v>
      </c>
      <c r="DD11" s="7">
        <v>0.001</v>
      </c>
      <c r="DE11" s="7">
        <v>0.001</v>
      </c>
      <c r="DF11" s="7">
        <v>0.001</v>
      </c>
      <c r="DG11" s="7">
        <v>0.001</v>
      </c>
      <c r="DH11" s="7">
        <v>0.001</v>
      </c>
      <c r="DI11" s="7">
        <v>0.001</v>
      </c>
      <c r="DJ11" s="7">
        <v>0.001</v>
      </c>
      <c r="DK11" s="7">
        <v>0.001</v>
      </c>
      <c r="DL11" s="7">
        <v>0.001</v>
      </c>
      <c r="DM11" s="7">
        <v>0.001</v>
      </c>
      <c r="DN11" s="7">
        <v>0.001</v>
      </c>
      <c r="DO11" s="7">
        <v>0.001</v>
      </c>
      <c r="DP11" s="7">
        <v>0.001</v>
      </c>
      <c r="DQ11" s="7">
        <v>0.001</v>
      </c>
      <c r="DR11" s="7">
        <v>0.001</v>
      </c>
      <c r="DS11" s="7">
        <v>0.001</v>
      </c>
      <c r="DT11" s="7">
        <v>0.001</v>
      </c>
      <c r="DU11" s="7">
        <v>0.001</v>
      </c>
      <c r="DV11" s="7">
        <v>0.001</v>
      </c>
      <c r="DW11" s="7">
        <v>0.001</v>
      </c>
      <c r="DX11">
        <v>3</v>
      </c>
      <c r="DY11">
        <v>3</v>
      </c>
      <c r="DZ11">
        <v>3</v>
      </c>
      <c r="EA11">
        <v>0</v>
      </c>
      <c r="EB11">
        <v>3</v>
      </c>
      <c r="EC11">
        <v>3</v>
      </c>
      <c r="ED11">
        <v>3</v>
      </c>
    </row>
    <row r="12" spans="1:134" ht="12.75">
      <c r="A12" s="6" t="s">
        <v>22</v>
      </c>
      <c r="B12" s="6" t="s">
        <v>22</v>
      </c>
      <c r="C12" s="6">
        <v>0</v>
      </c>
      <c r="D12" s="6">
        <v>0</v>
      </c>
      <c r="E12" s="6">
        <v>1</v>
      </c>
      <c r="F12" s="5">
        <v>1000</v>
      </c>
      <c r="G12" s="5">
        <v>7</v>
      </c>
      <c r="H12" s="5">
        <v>0</v>
      </c>
      <c r="I12" s="269">
        <f>+'Basic Input Data'!C10</f>
        <v>20</v>
      </c>
      <c r="J12" s="269">
        <f>+'Basic Input Data'!D10</f>
        <v>150</v>
      </c>
      <c r="K12" s="234">
        <f>+'Basic Input Data'!$I$9</f>
        <v>500</v>
      </c>
      <c r="L12" s="6">
        <v>0</v>
      </c>
      <c r="M12" s="6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6">
        <v>0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45">
        <v>0</v>
      </c>
      <c r="BM12" s="45">
        <v>0</v>
      </c>
      <c r="BN12" s="45">
        <v>0</v>
      </c>
      <c r="BO12" s="7">
        <v>0.001</v>
      </c>
      <c r="BP12" s="7">
        <v>0.001</v>
      </c>
      <c r="BQ12" s="7">
        <v>0.001</v>
      </c>
      <c r="BR12" s="7">
        <v>0.001</v>
      </c>
      <c r="BS12" s="7">
        <v>0.001</v>
      </c>
      <c r="BT12" s="7">
        <v>0.001</v>
      </c>
      <c r="BU12" s="7">
        <v>0.001</v>
      </c>
      <c r="BV12" s="7">
        <v>0.001</v>
      </c>
      <c r="BW12" s="7">
        <v>0.001</v>
      </c>
      <c r="BX12" s="7">
        <v>0.001</v>
      </c>
      <c r="BY12" s="7">
        <v>0.001</v>
      </c>
      <c r="BZ12" s="7">
        <v>0.001</v>
      </c>
      <c r="CA12" s="7">
        <v>0.001</v>
      </c>
      <c r="CB12" s="7">
        <v>0.001</v>
      </c>
      <c r="CC12" s="7">
        <v>0.001</v>
      </c>
      <c r="CD12" s="7">
        <v>0.001</v>
      </c>
      <c r="CE12" s="7">
        <v>0.001</v>
      </c>
      <c r="CF12" s="7">
        <v>0.001</v>
      </c>
      <c r="CG12" s="7">
        <v>0.001</v>
      </c>
      <c r="CH12" s="7">
        <v>0.001</v>
      </c>
      <c r="CI12" s="7">
        <v>0.001</v>
      </c>
      <c r="CJ12" s="7">
        <v>0.001</v>
      </c>
      <c r="CK12" s="7">
        <v>0.001</v>
      </c>
      <c r="CL12" s="7">
        <v>0.001</v>
      </c>
      <c r="CM12" s="7">
        <v>0.001</v>
      </c>
      <c r="CN12" s="7">
        <v>0.001</v>
      </c>
      <c r="CO12" s="7">
        <v>0.001</v>
      </c>
      <c r="CP12" s="7">
        <v>0.001</v>
      </c>
      <c r="CQ12" s="7">
        <v>0.001</v>
      </c>
      <c r="CR12" s="7">
        <v>0.001</v>
      </c>
      <c r="CS12" s="7">
        <v>0.001</v>
      </c>
      <c r="CT12" s="7">
        <v>0.001</v>
      </c>
      <c r="CU12" s="7">
        <v>0.001</v>
      </c>
      <c r="CV12" s="7">
        <v>0.001</v>
      </c>
      <c r="CW12" s="7">
        <v>0.001</v>
      </c>
      <c r="CX12" s="7">
        <v>0.001</v>
      </c>
      <c r="CY12" s="7">
        <v>0.001</v>
      </c>
      <c r="CZ12" s="7">
        <v>0.001</v>
      </c>
      <c r="DA12" s="7">
        <v>0.001</v>
      </c>
      <c r="DB12" s="7">
        <v>0.001</v>
      </c>
      <c r="DC12" s="7">
        <v>0.001</v>
      </c>
      <c r="DD12" s="7">
        <v>0.001</v>
      </c>
      <c r="DE12" s="7">
        <v>0.001</v>
      </c>
      <c r="DF12" s="7">
        <v>0.001</v>
      </c>
      <c r="DG12" s="7">
        <v>0.001</v>
      </c>
      <c r="DH12" s="7">
        <v>0.001</v>
      </c>
      <c r="DI12" s="7">
        <v>0.001</v>
      </c>
      <c r="DJ12" s="7">
        <v>0.001</v>
      </c>
      <c r="DK12" s="7">
        <v>0.001</v>
      </c>
      <c r="DL12" s="7">
        <v>0.001</v>
      </c>
      <c r="DM12" s="7">
        <v>0.001</v>
      </c>
      <c r="DN12" s="7">
        <v>0.001</v>
      </c>
      <c r="DO12" s="7">
        <v>0.001</v>
      </c>
      <c r="DP12" s="7">
        <v>0.001</v>
      </c>
      <c r="DQ12" s="7">
        <v>0.001</v>
      </c>
      <c r="DR12" s="7">
        <v>0.001</v>
      </c>
      <c r="DS12" s="7">
        <v>0.001</v>
      </c>
      <c r="DT12" s="7">
        <v>0.001</v>
      </c>
      <c r="DU12" s="7">
        <v>0.001</v>
      </c>
      <c r="DV12" s="7">
        <v>0.001</v>
      </c>
      <c r="DW12" s="7">
        <v>0.001</v>
      </c>
      <c r="DX12">
        <v>3</v>
      </c>
      <c r="DY12">
        <v>3</v>
      </c>
      <c r="DZ12">
        <v>3</v>
      </c>
      <c r="EA12">
        <v>0</v>
      </c>
      <c r="EB12">
        <v>3</v>
      </c>
      <c r="EC12">
        <v>3</v>
      </c>
      <c r="ED12">
        <v>3</v>
      </c>
    </row>
    <row r="13" spans="1:134" ht="12.75">
      <c r="A13" s="6" t="s">
        <v>24</v>
      </c>
      <c r="B13" s="6" t="s">
        <v>24</v>
      </c>
      <c r="C13" s="6">
        <v>0</v>
      </c>
      <c r="D13" s="6">
        <v>0</v>
      </c>
      <c r="E13" s="6">
        <v>1</v>
      </c>
      <c r="F13" s="5">
        <v>1000</v>
      </c>
      <c r="G13" s="5">
        <v>7</v>
      </c>
      <c r="H13" s="5">
        <v>0</v>
      </c>
      <c r="I13" s="269">
        <f>+'Basic Input Data'!C11</f>
        <v>40</v>
      </c>
      <c r="J13" s="269">
        <f>+'Basic Input Data'!D11</f>
        <v>300</v>
      </c>
      <c r="K13" s="234">
        <f>+'Basic Input Data'!$I$9</f>
        <v>500</v>
      </c>
      <c r="L13" s="6">
        <v>0</v>
      </c>
      <c r="M13" s="6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6">
        <v>0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1</v>
      </c>
      <c r="AV13" s="6">
        <v>1</v>
      </c>
      <c r="AW13" s="6">
        <v>1</v>
      </c>
      <c r="AX13" s="6">
        <v>1</v>
      </c>
      <c r="AY13" s="6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45">
        <v>0</v>
      </c>
      <c r="BM13" s="45">
        <v>0</v>
      </c>
      <c r="BN13" s="45">
        <v>0</v>
      </c>
      <c r="BO13" s="7">
        <v>0.001</v>
      </c>
      <c r="BP13" s="7">
        <v>0.001</v>
      </c>
      <c r="BQ13" s="7">
        <v>0.001</v>
      </c>
      <c r="BR13" s="7">
        <v>0.001</v>
      </c>
      <c r="BS13" s="7">
        <v>0.001</v>
      </c>
      <c r="BT13" s="7">
        <v>0.001</v>
      </c>
      <c r="BU13" s="7">
        <v>0.001</v>
      </c>
      <c r="BV13" s="7">
        <v>0.001</v>
      </c>
      <c r="BW13" s="7">
        <v>0.001</v>
      </c>
      <c r="BX13" s="7">
        <v>0.001</v>
      </c>
      <c r="BY13" s="7">
        <v>0.001</v>
      </c>
      <c r="BZ13" s="7">
        <v>0.001</v>
      </c>
      <c r="CA13" s="7">
        <v>0.001</v>
      </c>
      <c r="CB13" s="7">
        <v>0.001</v>
      </c>
      <c r="CC13" s="7">
        <v>0.001</v>
      </c>
      <c r="CD13" s="7">
        <v>0.001</v>
      </c>
      <c r="CE13" s="7">
        <v>0.001</v>
      </c>
      <c r="CF13" s="7">
        <v>0.001</v>
      </c>
      <c r="CG13" s="7">
        <v>0.001</v>
      </c>
      <c r="CH13" s="7">
        <v>0.001</v>
      </c>
      <c r="CI13" s="7">
        <v>0.001</v>
      </c>
      <c r="CJ13" s="7">
        <v>0.001</v>
      </c>
      <c r="CK13" s="7">
        <v>0.001</v>
      </c>
      <c r="CL13" s="7">
        <v>0.001</v>
      </c>
      <c r="CM13" s="7">
        <v>0.001</v>
      </c>
      <c r="CN13" s="7">
        <v>0.001</v>
      </c>
      <c r="CO13" s="7">
        <v>0.001</v>
      </c>
      <c r="CP13" s="7">
        <v>0.001</v>
      </c>
      <c r="CQ13" s="7">
        <v>0.001</v>
      </c>
      <c r="CR13" s="7">
        <v>0.001</v>
      </c>
      <c r="CS13" s="7">
        <v>0.001</v>
      </c>
      <c r="CT13" s="7">
        <v>0.001</v>
      </c>
      <c r="CU13" s="7">
        <v>0.001</v>
      </c>
      <c r="CV13" s="7">
        <v>0.001</v>
      </c>
      <c r="CW13" s="7">
        <v>0.001</v>
      </c>
      <c r="CX13" s="7">
        <v>0.001</v>
      </c>
      <c r="CY13" s="7">
        <v>0.001</v>
      </c>
      <c r="CZ13" s="7">
        <v>0.001</v>
      </c>
      <c r="DA13" s="7">
        <v>0.001</v>
      </c>
      <c r="DB13" s="7">
        <v>0.001</v>
      </c>
      <c r="DC13" s="7">
        <v>0.001</v>
      </c>
      <c r="DD13" s="7">
        <v>0.001</v>
      </c>
      <c r="DE13" s="7">
        <v>0.001</v>
      </c>
      <c r="DF13" s="7">
        <v>0.001</v>
      </c>
      <c r="DG13" s="7">
        <v>0.001</v>
      </c>
      <c r="DH13" s="7">
        <v>0.001</v>
      </c>
      <c r="DI13" s="7">
        <v>0.001</v>
      </c>
      <c r="DJ13" s="7">
        <v>0.001</v>
      </c>
      <c r="DK13" s="7">
        <v>0.001</v>
      </c>
      <c r="DL13" s="7">
        <v>0.001</v>
      </c>
      <c r="DM13" s="7">
        <v>0.001</v>
      </c>
      <c r="DN13" s="7">
        <v>0.001</v>
      </c>
      <c r="DO13" s="7">
        <v>0.001</v>
      </c>
      <c r="DP13" s="7">
        <v>0.001</v>
      </c>
      <c r="DQ13" s="7">
        <v>0.001</v>
      </c>
      <c r="DR13" s="7">
        <v>0.001</v>
      </c>
      <c r="DS13" s="7">
        <v>0.001</v>
      </c>
      <c r="DT13" s="7">
        <v>0.001</v>
      </c>
      <c r="DU13" s="7">
        <v>0.001</v>
      </c>
      <c r="DV13" s="7">
        <v>0.001</v>
      </c>
      <c r="DW13" s="7">
        <v>0.001</v>
      </c>
      <c r="DX13">
        <v>3</v>
      </c>
      <c r="DY13">
        <v>3</v>
      </c>
      <c r="DZ13">
        <v>3</v>
      </c>
      <c r="EA13">
        <v>0</v>
      </c>
      <c r="EB13">
        <v>3</v>
      </c>
      <c r="EC13">
        <v>3</v>
      </c>
      <c r="ED13">
        <v>3</v>
      </c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40" ht="12.75">
      <c r="B40" s="6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6" ht="12.75">
      <c r="B76" s="6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2" ht="12.75">
      <c r="B112" s="6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8" ht="12.75">
      <c r="B148" s="6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</sheetData>
  <printOptions/>
  <pageMargins left="0.75" right="0.75" top="0.75" bottom="0.75" header="0.5" footer="0.5"/>
  <pageSetup horizontalDpi="300" verticalDpi="300" orientation="portrait" r:id="rId1"/>
  <headerFooter alignWithMargins="0">
    <oddHeader>&amp;L&amp;URoad Management Initiative&amp;C&amp;ERED Model - VOC Module Version 3.0&amp;R&amp;USub-Saharan Africa</oddHeader>
    <oddFooter>&amp;L&amp;D - 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6.00390625" style="0" customWidth="1"/>
    <col min="3" max="4" width="10.28125" style="0" customWidth="1"/>
    <col min="13" max="13" width="1.7109375" style="0" customWidth="1"/>
  </cols>
  <sheetData>
    <row r="1" spans="1:13" ht="18">
      <c r="A1" s="16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154" t="s">
        <v>1015</v>
      </c>
    </row>
    <row r="2" ht="12.75">
      <c r="M2" s="154" t="s">
        <v>1015</v>
      </c>
    </row>
    <row r="3" spans="2:13" ht="12.75">
      <c r="B3" s="187" t="s">
        <v>1020</v>
      </c>
      <c r="C3" s="192"/>
      <c r="D3" s="193" t="s">
        <v>1019</v>
      </c>
      <c r="E3" t="s">
        <v>1015</v>
      </c>
      <c r="F3" s="187" t="s">
        <v>1016</v>
      </c>
      <c r="G3" s="111"/>
      <c r="H3" s="113"/>
      <c r="I3" s="113"/>
      <c r="J3" s="192"/>
      <c r="K3" s="193" t="s">
        <v>1018</v>
      </c>
      <c r="M3" s="154" t="s">
        <v>1015</v>
      </c>
    </row>
    <row r="4" spans="2:13" ht="12.75">
      <c r="B4" s="188" t="s">
        <v>849</v>
      </c>
      <c r="C4" s="194"/>
      <c r="D4" s="195">
        <v>2002</v>
      </c>
      <c r="F4" s="188" t="s">
        <v>1017</v>
      </c>
      <c r="G4" s="115"/>
      <c r="H4" s="117"/>
      <c r="I4" s="117"/>
      <c r="J4" s="194"/>
      <c r="K4" s="196">
        <v>1</v>
      </c>
      <c r="M4" s="154"/>
    </row>
    <row r="5" spans="2:13" ht="12.75">
      <c r="B5" s="80"/>
      <c r="C5" s="80"/>
      <c r="D5" s="80"/>
      <c r="E5" s="16"/>
      <c r="M5" s="154"/>
    </row>
    <row r="6" spans="2:13" ht="12.75">
      <c r="B6" s="81" t="s">
        <v>9</v>
      </c>
      <c r="C6" s="82" t="s">
        <v>10</v>
      </c>
      <c r="D6" s="83" t="s">
        <v>11</v>
      </c>
      <c r="I6" s="160"/>
      <c r="M6" s="154"/>
    </row>
    <row r="7" spans="2:13" ht="12.75">
      <c r="B7" s="81" t="s">
        <v>12</v>
      </c>
      <c r="C7" s="84" t="s">
        <v>13</v>
      </c>
      <c r="D7" s="85" t="s">
        <v>14</v>
      </c>
      <c r="G7" s="81" t="s">
        <v>15</v>
      </c>
      <c r="I7" s="161" t="s">
        <v>16</v>
      </c>
      <c r="M7" s="154"/>
    </row>
    <row r="8" spans="2:13" ht="12.75">
      <c r="B8" s="16"/>
      <c r="C8" s="86" t="s">
        <v>17</v>
      </c>
      <c r="D8" s="87" t="s">
        <v>18</v>
      </c>
      <c r="I8" s="162" t="s">
        <v>19</v>
      </c>
      <c r="M8" s="154"/>
    </row>
    <row r="9" spans="1:13" ht="12.75">
      <c r="A9" s="98" t="s">
        <v>20</v>
      </c>
      <c r="B9" s="197" t="s">
        <v>21</v>
      </c>
      <c r="C9" s="198">
        <v>10</v>
      </c>
      <c r="D9" s="199">
        <v>50</v>
      </c>
      <c r="I9" s="204">
        <v>500</v>
      </c>
      <c r="M9" s="154"/>
    </row>
    <row r="10" spans="1:13" ht="12.75">
      <c r="A10" s="99" t="s">
        <v>22</v>
      </c>
      <c r="B10" s="200" t="s">
        <v>23</v>
      </c>
      <c r="C10" s="198">
        <v>20</v>
      </c>
      <c r="D10" s="199">
        <v>150</v>
      </c>
      <c r="M10" s="154"/>
    </row>
    <row r="11" spans="1:13" ht="12.75">
      <c r="A11" s="100" t="s">
        <v>24</v>
      </c>
      <c r="B11" s="201" t="s">
        <v>25</v>
      </c>
      <c r="C11" s="202">
        <v>40</v>
      </c>
      <c r="D11" s="203">
        <v>300</v>
      </c>
      <c r="M11" s="154"/>
    </row>
    <row r="12" ht="12.75">
      <c r="M12" s="154"/>
    </row>
    <row r="13" ht="12.75">
      <c r="M13" s="154"/>
    </row>
    <row r="14" spans="2:13" ht="12.75">
      <c r="B14" s="81" t="s">
        <v>26</v>
      </c>
      <c r="C14" s="88" t="s">
        <v>1062</v>
      </c>
      <c r="D14" s="72"/>
      <c r="E14" s="72"/>
      <c r="F14" s="72"/>
      <c r="G14" s="72"/>
      <c r="H14" s="72"/>
      <c r="I14" s="72"/>
      <c r="J14" s="72"/>
      <c r="K14" s="73"/>
      <c r="M14" s="154"/>
    </row>
    <row r="15" spans="2:13" ht="12.75">
      <c r="B15" s="81" t="s">
        <v>12</v>
      </c>
      <c r="C15" s="78"/>
      <c r="D15" s="74"/>
      <c r="E15" s="74" t="s">
        <v>27</v>
      </c>
      <c r="F15" s="74" t="s">
        <v>28</v>
      </c>
      <c r="G15" s="74" t="s">
        <v>29</v>
      </c>
      <c r="H15" s="74" t="s">
        <v>30</v>
      </c>
      <c r="I15" s="74" t="s">
        <v>28</v>
      </c>
      <c r="J15" s="74" t="s">
        <v>31</v>
      </c>
      <c r="K15" s="75" t="s">
        <v>32</v>
      </c>
      <c r="M15" s="154"/>
    </row>
    <row r="16" spans="2:13" ht="12.75">
      <c r="B16" s="16"/>
      <c r="C16" s="79" t="s">
        <v>33</v>
      </c>
      <c r="D16" s="76" t="s">
        <v>34</v>
      </c>
      <c r="E16" s="76" t="s">
        <v>35</v>
      </c>
      <c r="F16" s="76" t="s">
        <v>35</v>
      </c>
      <c r="G16" s="76" t="s">
        <v>35</v>
      </c>
      <c r="H16" s="76" t="s">
        <v>36</v>
      </c>
      <c r="I16" s="76" t="s">
        <v>36</v>
      </c>
      <c r="J16" s="76" t="s">
        <v>36</v>
      </c>
      <c r="K16" s="77" t="s">
        <v>36</v>
      </c>
      <c r="M16" s="154"/>
    </row>
    <row r="17" spans="1:13" ht="12.75">
      <c r="A17" s="98" t="s">
        <v>37</v>
      </c>
      <c r="B17" s="197" t="s">
        <v>80</v>
      </c>
      <c r="C17" s="205">
        <v>100</v>
      </c>
      <c r="D17" s="206">
        <v>95</v>
      </c>
      <c r="E17" s="206">
        <v>95</v>
      </c>
      <c r="F17" s="206">
        <v>90</v>
      </c>
      <c r="G17" s="206">
        <v>90</v>
      </c>
      <c r="H17" s="206">
        <v>95</v>
      </c>
      <c r="I17" s="206">
        <v>90</v>
      </c>
      <c r="J17" s="206">
        <v>90</v>
      </c>
      <c r="K17" s="207">
        <v>85</v>
      </c>
      <c r="M17" s="154"/>
    </row>
    <row r="18" spans="1:13" ht="12.75">
      <c r="A18" s="99" t="s">
        <v>38</v>
      </c>
      <c r="B18" s="200" t="s">
        <v>1009</v>
      </c>
      <c r="C18" s="208">
        <v>80</v>
      </c>
      <c r="D18" s="209">
        <v>75</v>
      </c>
      <c r="E18" s="209">
        <v>75</v>
      </c>
      <c r="F18" s="209">
        <v>70</v>
      </c>
      <c r="G18" s="209">
        <v>70</v>
      </c>
      <c r="H18" s="209">
        <v>75</v>
      </c>
      <c r="I18" s="209">
        <v>70</v>
      </c>
      <c r="J18" s="209">
        <v>70</v>
      </c>
      <c r="K18" s="210">
        <v>50</v>
      </c>
      <c r="M18" s="154"/>
    </row>
    <row r="19" spans="1:13" ht="12.75">
      <c r="A19" s="100" t="s">
        <v>39</v>
      </c>
      <c r="B19" s="201" t="s">
        <v>1010</v>
      </c>
      <c r="C19" s="211">
        <v>70</v>
      </c>
      <c r="D19" s="212">
        <v>65</v>
      </c>
      <c r="E19" s="212">
        <v>65</v>
      </c>
      <c r="F19" s="212">
        <v>60</v>
      </c>
      <c r="G19" s="212">
        <v>60</v>
      </c>
      <c r="H19" s="212">
        <v>65</v>
      </c>
      <c r="I19" s="212">
        <v>60</v>
      </c>
      <c r="J19" s="212">
        <v>60</v>
      </c>
      <c r="K19" s="213">
        <v>45</v>
      </c>
      <c r="M19" s="154"/>
    </row>
    <row r="20" spans="2:13" ht="12.75">
      <c r="B20" s="191"/>
      <c r="M20" s="154"/>
    </row>
    <row r="21" ht="12.75">
      <c r="M21" s="154"/>
    </row>
    <row r="22" spans="2:13" ht="12.75">
      <c r="B22" s="81" t="s">
        <v>1023</v>
      </c>
      <c r="C22" s="78"/>
      <c r="D22" s="74"/>
      <c r="E22" s="74" t="s">
        <v>27</v>
      </c>
      <c r="F22" s="74" t="s">
        <v>28</v>
      </c>
      <c r="G22" s="74" t="s">
        <v>29</v>
      </c>
      <c r="H22" s="74" t="s">
        <v>30</v>
      </c>
      <c r="I22" s="74" t="s">
        <v>28</v>
      </c>
      <c r="J22" s="74" t="s">
        <v>31</v>
      </c>
      <c r="K22" s="75" t="s">
        <v>32</v>
      </c>
      <c r="M22" s="154"/>
    </row>
    <row r="23" spans="2:13" ht="12.75">
      <c r="B23" s="16"/>
      <c r="C23" s="79" t="s">
        <v>33</v>
      </c>
      <c r="D23" s="76" t="s">
        <v>34</v>
      </c>
      <c r="E23" s="76" t="s">
        <v>35</v>
      </c>
      <c r="F23" s="76" t="s">
        <v>35</v>
      </c>
      <c r="G23" s="76" t="s">
        <v>35</v>
      </c>
      <c r="H23" s="76" t="s">
        <v>36</v>
      </c>
      <c r="I23" s="76" t="s">
        <v>36</v>
      </c>
      <c r="J23" s="76" t="s">
        <v>36</v>
      </c>
      <c r="K23" s="77" t="s">
        <v>36</v>
      </c>
      <c r="M23" s="154"/>
    </row>
    <row r="24" spans="2:13" ht="12.75">
      <c r="B24" s="89" t="s">
        <v>41</v>
      </c>
      <c r="C24" s="214">
        <v>10000</v>
      </c>
      <c r="D24" s="215">
        <v>14000</v>
      </c>
      <c r="E24" s="215">
        <v>20000</v>
      </c>
      <c r="F24" s="215">
        <v>35000</v>
      </c>
      <c r="G24" s="215">
        <v>50000</v>
      </c>
      <c r="H24" s="215">
        <v>26000</v>
      </c>
      <c r="I24" s="215">
        <v>42000</v>
      </c>
      <c r="J24" s="215">
        <v>60000</v>
      </c>
      <c r="K24" s="216">
        <v>89000</v>
      </c>
      <c r="M24" s="154"/>
    </row>
    <row r="25" spans="2:13" ht="12.75">
      <c r="B25" s="90" t="s">
        <v>42</v>
      </c>
      <c r="C25" s="217">
        <v>0.3</v>
      </c>
      <c r="D25" s="218">
        <v>0.3</v>
      </c>
      <c r="E25" s="218">
        <v>0.26</v>
      </c>
      <c r="F25" s="218">
        <v>0.26</v>
      </c>
      <c r="G25" s="218">
        <v>0.26</v>
      </c>
      <c r="H25" s="218">
        <v>0.26</v>
      </c>
      <c r="I25" s="218">
        <v>0.26</v>
      </c>
      <c r="J25" s="218">
        <v>0.26</v>
      </c>
      <c r="K25" s="219">
        <v>0.26</v>
      </c>
      <c r="M25" s="154"/>
    </row>
    <row r="26" spans="2:13" ht="12.75">
      <c r="B26" s="90" t="s">
        <v>43</v>
      </c>
      <c r="C26" s="217">
        <v>2.4</v>
      </c>
      <c r="D26" s="218">
        <v>2.4</v>
      </c>
      <c r="E26" s="218">
        <v>2.4</v>
      </c>
      <c r="F26" s="218">
        <v>2.4</v>
      </c>
      <c r="G26" s="218">
        <v>2.4</v>
      </c>
      <c r="H26" s="218">
        <v>2.4</v>
      </c>
      <c r="I26" s="218">
        <v>2.4</v>
      </c>
      <c r="J26" s="218">
        <v>2.4</v>
      </c>
      <c r="K26" s="219">
        <v>2.4</v>
      </c>
      <c r="M26" s="154"/>
    </row>
    <row r="27" spans="2:13" ht="12.75">
      <c r="B27" s="90" t="s">
        <v>44</v>
      </c>
      <c r="C27" s="217">
        <v>45</v>
      </c>
      <c r="D27" s="218">
        <v>75</v>
      </c>
      <c r="E27" s="218">
        <v>220</v>
      </c>
      <c r="F27" s="218">
        <v>220</v>
      </c>
      <c r="G27" s="218">
        <v>220</v>
      </c>
      <c r="H27" s="218">
        <v>170</v>
      </c>
      <c r="I27" s="218">
        <v>255</v>
      </c>
      <c r="J27" s="218">
        <v>255</v>
      </c>
      <c r="K27" s="219">
        <v>320</v>
      </c>
      <c r="M27" s="154"/>
    </row>
    <row r="28" spans="2:13" ht="12.75">
      <c r="B28" s="90" t="s">
        <v>45</v>
      </c>
      <c r="C28" s="217">
        <v>2.6</v>
      </c>
      <c r="D28" s="218">
        <v>2.6</v>
      </c>
      <c r="E28" s="218">
        <v>2.6</v>
      </c>
      <c r="F28" s="218">
        <v>2.6</v>
      </c>
      <c r="G28" s="218">
        <v>2.6</v>
      </c>
      <c r="H28" s="218">
        <v>2.6</v>
      </c>
      <c r="I28" s="218">
        <v>2.6</v>
      </c>
      <c r="J28" s="218">
        <v>2.6</v>
      </c>
      <c r="K28" s="219">
        <v>2.6</v>
      </c>
      <c r="M28" s="154"/>
    </row>
    <row r="29" spans="2:13" ht="12.75">
      <c r="B29" s="90" t="s">
        <v>46</v>
      </c>
      <c r="C29" s="217">
        <v>0</v>
      </c>
      <c r="D29" s="218">
        <v>0.5</v>
      </c>
      <c r="E29" s="218">
        <v>0.5</v>
      </c>
      <c r="F29" s="218">
        <v>0.5</v>
      </c>
      <c r="G29" s="218">
        <v>0.5</v>
      </c>
      <c r="H29" s="218">
        <v>0.5</v>
      </c>
      <c r="I29" s="218">
        <v>0.5</v>
      </c>
      <c r="J29" s="218">
        <v>0.5</v>
      </c>
      <c r="K29" s="219">
        <v>0.5</v>
      </c>
      <c r="M29" s="154"/>
    </row>
    <row r="30" spans="2:13" ht="12.75">
      <c r="B30" s="91" t="s">
        <v>47</v>
      </c>
      <c r="C30" s="211">
        <v>12</v>
      </c>
      <c r="D30" s="212">
        <v>12</v>
      </c>
      <c r="E30" s="212">
        <v>12</v>
      </c>
      <c r="F30" s="212">
        <v>12</v>
      </c>
      <c r="G30" s="212">
        <v>12</v>
      </c>
      <c r="H30" s="212">
        <v>12</v>
      </c>
      <c r="I30" s="212">
        <v>12</v>
      </c>
      <c r="J30" s="212">
        <v>12</v>
      </c>
      <c r="K30" s="213">
        <v>12</v>
      </c>
      <c r="M30" s="154"/>
    </row>
    <row r="31" ht="12.75">
      <c r="M31" s="154"/>
    </row>
    <row r="32" ht="12.75">
      <c r="M32" s="154"/>
    </row>
    <row r="33" spans="2:13" ht="12.75">
      <c r="B33" s="81" t="s">
        <v>48</v>
      </c>
      <c r="C33" s="78"/>
      <c r="D33" s="74"/>
      <c r="E33" s="74" t="s">
        <v>27</v>
      </c>
      <c r="F33" s="74" t="s">
        <v>28</v>
      </c>
      <c r="G33" s="74" t="s">
        <v>29</v>
      </c>
      <c r="H33" s="74" t="s">
        <v>30</v>
      </c>
      <c r="I33" s="74" t="s">
        <v>28</v>
      </c>
      <c r="J33" s="74" t="s">
        <v>31</v>
      </c>
      <c r="K33" s="75" t="s">
        <v>32</v>
      </c>
      <c r="M33" s="154"/>
    </row>
    <row r="34" spans="2:13" ht="12.75">
      <c r="B34" s="16"/>
      <c r="C34" s="79" t="s">
        <v>33</v>
      </c>
      <c r="D34" s="76" t="s">
        <v>34</v>
      </c>
      <c r="E34" s="76" t="s">
        <v>35</v>
      </c>
      <c r="F34" s="76" t="s">
        <v>35</v>
      </c>
      <c r="G34" s="76" t="s">
        <v>35</v>
      </c>
      <c r="H34" s="76" t="s">
        <v>36</v>
      </c>
      <c r="I34" s="76" t="s">
        <v>36</v>
      </c>
      <c r="J34" s="76" t="s">
        <v>36</v>
      </c>
      <c r="K34" s="77" t="s">
        <v>36</v>
      </c>
      <c r="M34" s="154"/>
    </row>
    <row r="35" spans="2:13" ht="12.75">
      <c r="B35" s="89" t="s">
        <v>49</v>
      </c>
      <c r="C35" s="214">
        <v>18000</v>
      </c>
      <c r="D35" s="215">
        <v>35000</v>
      </c>
      <c r="E35" s="215">
        <v>80000</v>
      </c>
      <c r="F35" s="215">
        <v>80000</v>
      </c>
      <c r="G35" s="215">
        <v>80000</v>
      </c>
      <c r="H35" s="215">
        <v>50000</v>
      </c>
      <c r="I35" s="215">
        <v>50000</v>
      </c>
      <c r="J35" s="215">
        <v>70000</v>
      </c>
      <c r="K35" s="216">
        <v>80000</v>
      </c>
      <c r="M35" s="154"/>
    </row>
    <row r="36" spans="2:13" ht="12.75">
      <c r="B36" s="91" t="s">
        <v>50</v>
      </c>
      <c r="C36" s="220">
        <v>500</v>
      </c>
      <c r="D36" s="221">
        <v>1100</v>
      </c>
      <c r="E36" s="221">
        <v>2000</v>
      </c>
      <c r="F36" s="221">
        <v>2000</v>
      </c>
      <c r="G36" s="221">
        <v>2000</v>
      </c>
      <c r="H36" s="221">
        <v>1300</v>
      </c>
      <c r="I36" s="221">
        <v>1800</v>
      </c>
      <c r="J36" s="221">
        <v>2000</v>
      </c>
      <c r="K36" s="222">
        <v>2000</v>
      </c>
      <c r="M36" s="154"/>
    </row>
    <row r="37" ht="12.75">
      <c r="M37" s="154"/>
    </row>
    <row r="38" ht="12.75">
      <c r="M38" s="154"/>
    </row>
    <row r="39" spans="2:13" ht="12.75">
      <c r="B39" s="81" t="s">
        <v>51</v>
      </c>
      <c r="C39" s="78"/>
      <c r="D39" s="74"/>
      <c r="E39" s="74" t="s">
        <v>27</v>
      </c>
      <c r="F39" s="74" t="s">
        <v>28</v>
      </c>
      <c r="G39" s="74" t="s">
        <v>29</v>
      </c>
      <c r="H39" s="74" t="s">
        <v>30</v>
      </c>
      <c r="I39" s="74" t="s">
        <v>28</v>
      </c>
      <c r="J39" s="74" t="s">
        <v>31</v>
      </c>
      <c r="K39" s="75" t="s">
        <v>32</v>
      </c>
      <c r="M39" s="154"/>
    </row>
    <row r="40" spans="2:13" ht="12.75">
      <c r="B40" s="16"/>
      <c r="C40" s="79" t="s">
        <v>33</v>
      </c>
      <c r="D40" s="76" t="s">
        <v>34</v>
      </c>
      <c r="E40" s="76" t="s">
        <v>35</v>
      </c>
      <c r="F40" s="76" t="s">
        <v>35</v>
      </c>
      <c r="G40" s="76" t="s">
        <v>35</v>
      </c>
      <c r="H40" s="76" t="s">
        <v>36</v>
      </c>
      <c r="I40" s="76" t="s">
        <v>36</v>
      </c>
      <c r="J40" s="76" t="s">
        <v>36</v>
      </c>
      <c r="K40" s="77" t="s">
        <v>36</v>
      </c>
      <c r="M40" s="154"/>
    </row>
    <row r="41" spans="2:13" ht="12.75">
      <c r="B41" s="92" t="s">
        <v>52</v>
      </c>
      <c r="C41" s="223">
        <v>10</v>
      </c>
      <c r="D41" s="224">
        <v>9</v>
      </c>
      <c r="E41" s="224">
        <v>9</v>
      </c>
      <c r="F41" s="224">
        <v>9</v>
      </c>
      <c r="G41" s="224">
        <v>9</v>
      </c>
      <c r="H41" s="224">
        <v>9</v>
      </c>
      <c r="I41" s="224">
        <v>10</v>
      </c>
      <c r="J41" s="224">
        <v>10</v>
      </c>
      <c r="K41" s="225">
        <v>10</v>
      </c>
      <c r="M41" s="154"/>
    </row>
    <row r="42" ht="12.75">
      <c r="M42" s="154"/>
    </row>
    <row r="43" ht="12.75">
      <c r="M43" s="154"/>
    </row>
    <row r="44" spans="2:13" ht="12.75">
      <c r="B44" s="81" t="s">
        <v>53</v>
      </c>
      <c r="C44" s="78"/>
      <c r="D44" s="74"/>
      <c r="E44" s="74" t="s">
        <v>27</v>
      </c>
      <c r="F44" s="74" t="s">
        <v>28</v>
      </c>
      <c r="G44" s="74" t="s">
        <v>29</v>
      </c>
      <c r="H44" s="74" t="s">
        <v>30</v>
      </c>
      <c r="I44" s="74" t="s">
        <v>28</v>
      </c>
      <c r="J44" s="74" t="s">
        <v>31</v>
      </c>
      <c r="K44" s="75" t="s">
        <v>32</v>
      </c>
      <c r="M44" s="154"/>
    </row>
    <row r="45" spans="2:13" ht="12.75">
      <c r="B45" s="16"/>
      <c r="C45" s="79" t="s">
        <v>33</v>
      </c>
      <c r="D45" s="76" t="s">
        <v>34</v>
      </c>
      <c r="E45" s="76" t="s">
        <v>35</v>
      </c>
      <c r="F45" s="76" t="s">
        <v>35</v>
      </c>
      <c r="G45" s="76" t="s">
        <v>35</v>
      </c>
      <c r="H45" s="76" t="s">
        <v>36</v>
      </c>
      <c r="I45" s="76" t="s">
        <v>36</v>
      </c>
      <c r="J45" s="76" t="s">
        <v>36</v>
      </c>
      <c r="K45" s="77" t="s">
        <v>36</v>
      </c>
      <c r="M45" s="154"/>
    </row>
    <row r="46" spans="2:13" ht="12.75">
      <c r="B46" s="92" t="s">
        <v>54</v>
      </c>
      <c r="C46" s="226">
        <v>1.2</v>
      </c>
      <c r="D46" s="227">
        <v>2</v>
      </c>
      <c r="E46" s="227">
        <v>3</v>
      </c>
      <c r="F46" s="227">
        <v>6</v>
      </c>
      <c r="G46" s="227">
        <v>11</v>
      </c>
      <c r="H46" s="227">
        <v>6</v>
      </c>
      <c r="I46" s="227">
        <v>12</v>
      </c>
      <c r="J46" s="227">
        <v>20</v>
      </c>
      <c r="K46" s="228">
        <v>30</v>
      </c>
      <c r="M46" s="154"/>
    </row>
    <row r="47" ht="12.75">
      <c r="M47" s="154"/>
    </row>
    <row r="48" spans="13:16" ht="12.75">
      <c r="M48" s="154"/>
      <c r="O48" s="103" t="s">
        <v>993</v>
      </c>
      <c r="P48" s="73"/>
    </row>
    <row r="49" spans="2:16" ht="12.75">
      <c r="B49" s="81" t="s">
        <v>55</v>
      </c>
      <c r="C49" s="229"/>
      <c r="D49" s="229"/>
      <c r="E49" s="229"/>
      <c r="F49" s="229"/>
      <c r="G49" s="229"/>
      <c r="H49" s="229"/>
      <c r="I49" s="229"/>
      <c r="J49" s="229"/>
      <c r="K49" s="229"/>
      <c r="M49" s="154"/>
      <c r="O49" s="103" t="s">
        <v>994</v>
      </c>
      <c r="P49" s="73"/>
    </row>
    <row r="50" spans="2:16" ht="12.75">
      <c r="B50" s="81" t="s">
        <v>56</v>
      </c>
      <c r="C50" s="229"/>
      <c r="D50" s="229"/>
      <c r="E50" s="229"/>
      <c r="F50" s="229"/>
      <c r="G50" s="229"/>
      <c r="H50" s="229"/>
      <c r="I50" s="229"/>
      <c r="J50" s="229"/>
      <c r="K50" s="229"/>
      <c r="M50" s="154"/>
      <c r="O50" s="115" t="str">
        <f>+INDEX('Calibration Data'!$A$13:$A$21,'Basic Input Data'!$P$50,1)</f>
        <v>Car</v>
      </c>
      <c r="P50" s="152">
        <v>1</v>
      </c>
    </row>
    <row r="51" spans="2:13" ht="12.75">
      <c r="B51" s="81" t="s">
        <v>57</v>
      </c>
      <c r="C51" s="229"/>
      <c r="D51" s="229"/>
      <c r="E51" s="229"/>
      <c r="F51" s="229"/>
      <c r="G51" s="229"/>
      <c r="H51" s="229"/>
      <c r="I51" s="229"/>
      <c r="J51" s="229"/>
      <c r="K51" s="229"/>
      <c r="M51" s="154"/>
    </row>
    <row r="52" spans="2:13" ht="12.75">
      <c r="B52" s="16"/>
      <c r="C52" s="229"/>
      <c r="D52" s="229"/>
      <c r="E52" s="229"/>
      <c r="F52" s="229"/>
      <c r="G52" s="229"/>
      <c r="H52" s="229"/>
      <c r="I52" s="229"/>
      <c r="J52" s="229"/>
      <c r="K52" s="229"/>
      <c r="M52" s="154"/>
    </row>
    <row r="53" spans="2:13" ht="12.75">
      <c r="B53" s="16"/>
      <c r="C53" s="229"/>
      <c r="D53" s="229"/>
      <c r="E53" s="229"/>
      <c r="F53" s="229"/>
      <c r="G53" s="229"/>
      <c r="H53" s="229"/>
      <c r="I53" s="229"/>
      <c r="J53" s="229"/>
      <c r="K53" s="229"/>
      <c r="M53" s="154"/>
    </row>
    <row r="54" spans="3:13" ht="12.75">
      <c r="C54" s="229"/>
      <c r="D54" s="229"/>
      <c r="E54" s="229"/>
      <c r="F54" s="229"/>
      <c r="G54" s="229"/>
      <c r="H54" s="229"/>
      <c r="I54" s="229"/>
      <c r="J54" s="229"/>
      <c r="K54" s="229"/>
      <c r="M54" s="154"/>
    </row>
    <row r="55" spans="2:13" ht="12.75">
      <c r="B55" s="16"/>
      <c r="M55" s="154"/>
    </row>
    <row r="56" spans="2:13" ht="12.75">
      <c r="B56" s="16"/>
      <c r="M56" s="154"/>
    </row>
    <row r="57" ht="12.75">
      <c r="M57" s="154"/>
    </row>
    <row r="58" spans="1:13" ht="9.75" customHeight="1">
      <c r="A58" s="154"/>
      <c r="B58" s="153"/>
      <c r="C58" s="153"/>
      <c r="D58" s="153"/>
      <c r="E58" s="153"/>
      <c r="F58" s="153"/>
      <c r="G58" s="153"/>
      <c r="H58" s="154"/>
      <c r="I58" s="154"/>
      <c r="J58" s="154"/>
      <c r="K58" s="154"/>
      <c r="L58" s="154"/>
      <c r="M58" s="154"/>
    </row>
    <row r="59" spans="2:7" ht="12.75">
      <c r="B59" s="16"/>
      <c r="C59" s="16"/>
      <c r="D59" s="16"/>
      <c r="E59" s="16"/>
      <c r="F59" s="16"/>
      <c r="G59" s="16"/>
    </row>
    <row r="60" spans="2:7" ht="12.75">
      <c r="B60" s="16"/>
      <c r="C60" s="16"/>
      <c r="D60" s="16"/>
      <c r="E60" s="16"/>
      <c r="F60" s="16"/>
      <c r="G60" s="16"/>
    </row>
    <row r="61" spans="2:7" ht="12.75">
      <c r="B61" s="16"/>
      <c r="C61" s="16"/>
      <c r="D61" s="16"/>
      <c r="E61" s="16"/>
      <c r="F61" s="151"/>
      <c r="G61" s="16"/>
    </row>
    <row r="62" spans="2:7" ht="12.75">
      <c r="B62" s="16"/>
      <c r="C62" s="16"/>
      <c r="D62" s="16"/>
      <c r="E62" s="16"/>
      <c r="F62" s="16"/>
      <c r="G62" s="16"/>
    </row>
  </sheetData>
  <printOptions horizontalCentered="1"/>
  <pageMargins left="0.75" right="0.75" top="0.75" bottom="0.75" header="0.5" footer="0.5"/>
  <pageSetup fitToHeight="1" fitToWidth="1" horizontalDpi="300" verticalDpi="300" orientation="landscape" scale="72" r:id="rId3"/>
  <headerFooter alignWithMargins="0">
    <oddHeader>&amp;L&amp;URoad Management Initiative&amp;C&amp;ERED Model - VOC Module Version 3.2&amp;R&amp;USub-Saharan Africa</oddHeader>
    <oddFooter>&amp;L&amp;D - &amp;F -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R33"/>
  <sheetViews>
    <sheetView showGridLines="0" workbookViewId="0" topLeftCell="A1">
      <pane xSplit="1" ySplit="10" topLeftCell="N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9.140625" defaultRowHeight="12.75"/>
  <cols>
    <col min="1" max="1" width="25.7109375" style="0" customWidth="1"/>
    <col min="2" max="2" width="10.57421875" style="0" hidden="1" customWidth="1"/>
    <col min="3" max="3" width="9.140625" style="0" hidden="1" customWidth="1"/>
    <col min="4" max="4" width="9.8515625" style="0" hidden="1" customWidth="1"/>
    <col min="5" max="5" width="9.140625" style="0" hidden="1" customWidth="1"/>
    <col min="6" max="6" width="12.28125" style="0" hidden="1" customWidth="1"/>
    <col min="7" max="8" width="9.140625" style="0" hidden="1" customWidth="1"/>
    <col min="9" max="9" width="10.8515625" style="0" hidden="1" customWidth="1"/>
    <col min="10" max="10" width="11.421875" style="0" hidden="1" customWidth="1"/>
    <col min="11" max="11" width="8.140625" style="0" hidden="1" customWidth="1"/>
    <col min="12" max="13" width="8.8515625" style="0" hidden="1" customWidth="1"/>
    <col min="14" max="14" width="11.28125" style="0" customWidth="1"/>
    <col min="15" max="15" width="8.8515625" style="0" hidden="1" customWidth="1"/>
    <col min="16" max="16" width="11.8515625" style="0" hidden="1" customWidth="1"/>
    <col min="17" max="17" width="8.8515625" style="0" hidden="1" customWidth="1"/>
    <col min="18" max="18" width="10.00390625" style="0" customWidth="1"/>
    <col min="19" max="19" width="13.57421875" style="0" customWidth="1"/>
    <col min="20" max="20" width="9.8515625" style="0" customWidth="1"/>
    <col min="21" max="21" width="10.7109375" style="0" customWidth="1"/>
    <col min="22" max="22" width="11.7109375" style="0" customWidth="1"/>
    <col min="23" max="23" width="10.8515625" style="0" customWidth="1"/>
    <col min="24" max="24" width="11.140625" style="0" customWidth="1"/>
    <col min="25" max="25" width="9.421875" style="0" hidden="1" customWidth="1"/>
    <col min="26" max="26" width="9.8515625" style="0" hidden="1" customWidth="1"/>
    <col min="27" max="27" width="9.8515625" style="0" customWidth="1"/>
    <col min="28" max="28" width="12.140625" style="0" customWidth="1"/>
    <col min="30" max="30" width="9.7109375" style="0" customWidth="1"/>
    <col min="31" max="31" width="9.57421875" style="0" customWidth="1"/>
    <col min="32" max="32" width="9.7109375" style="0" customWidth="1"/>
    <col min="33" max="34" width="9.8515625" style="0" customWidth="1"/>
    <col min="35" max="35" width="10.8515625" style="0" customWidth="1"/>
    <col min="36" max="36" width="10.7109375" style="0" customWidth="1"/>
    <col min="46" max="46" width="10.421875" style="0" customWidth="1"/>
    <col min="48" max="48" width="12.00390625" style="0" customWidth="1"/>
    <col min="49" max="49" width="13.57421875" style="0" customWidth="1"/>
    <col min="50" max="50" width="8.57421875" style="0" customWidth="1"/>
    <col min="51" max="51" width="10.7109375" style="0" customWidth="1"/>
    <col min="52" max="52" width="11.7109375" style="0" customWidth="1"/>
    <col min="53" max="54" width="11.57421875" style="0" customWidth="1"/>
    <col min="55" max="55" width="14.57421875" style="0" customWidth="1"/>
    <col min="57" max="58" width="10.00390625" style="0" customWidth="1"/>
    <col min="62" max="62" width="9.421875" style="0" customWidth="1"/>
    <col min="63" max="63" width="10.140625" style="0" customWidth="1"/>
    <col min="64" max="64" width="12.7109375" style="0" customWidth="1"/>
    <col min="66" max="66" width="1.7109375" style="0" customWidth="1"/>
  </cols>
  <sheetData>
    <row r="1" spans="63:66" ht="12.75">
      <c r="BK1" t="s">
        <v>1046</v>
      </c>
      <c r="BL1" t="s">
        <v>1049</v>
      </c>
      <c r="BN1" s="154"/>
    </row>
    <row r="2" spans="1:64" ht="18">
      <c r="A2" s="165" t="s">
        <v>58</v>
      </c>
      <c r="BK2" t="s">
        <v>1047</v>
      </c>
      <c r="BL2" s="154" t="s">
        <v>1050</v>
      </c>
    </row>
    <row r="3" spans="63:66" ht="12.75">
      <c r="BK3" s="163" t="s">
        <v>1048</v>
      </c>
      <c r="BN3" s="154"/>
    </row>
    <row r="4" spans="1:66" ht="12.75" customHeight="1" thickBot="1">
      <c r="A4" s="27"/>
      <c r="B4" s="26" t="s">
        <v>40</v>
      </c>
      <c r="C4" s="27"/>
      <c r="D4" s="27"/>
      <c r="E4" s="27"/>
      <c r="F4" s="27"/>
      <c r="G4" s="27"/>
      <c r="H4" s="27"/>
      <c r="I4" s="28"/>
      <c r="J4" s="10"/>
      <c r="L4" s="26" t="s">
        <v>48</v>
      </c>
      <c r="M4" s="27"/>
      <c r="N4" s="28"/>
      <c r="O4" s="11"/>
      <c r="Q4" s="26" t="s">
        <v>59</v>
      </c>
      <c r="R4" s="27"/>
      <c r="S4" s="27"/>
      <c r="T4" s="27"/>
      <c r="U4" s="27"/>
      <c r="V4" s="28"/>
      <c r="W4" s="26" t="s">
        <v>60</v>
      </c>
      <c r="X4" s="27"/>
      <c r="Y4" s="26" t="s">
        <v>61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26" t="s">
        <v>62</v>
      </c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8"/>
      <c r="AW4" s="26" t="s">
        <v>63</v>
      </c>
      <c r="AX4" s="26" t="s">
        <v>64</v>
      </c>
      <c r="AY4" s="27"/>
      <c r="AZ4" s="27"/>
      <c r="BA4" s="27"/>
      <c r="BB4" s="27"/>
      <c r="BC4" s="28"/>
      <c r="BD4" s="26" t="s">
        <v>65</v>
      </c>
      <c r="BE4" s="27"/>
      <c r="BF4" s="27"/>
      <c r="BG4" s="27"/>
      <c r="BH4" s="27"/>
      <c r="BI4" s="27"/>
      <c r="BJ4" s="28"/>
      <c r="BK4" s="26" t="s">
        <v>66</v>
      </c>
      <c r="BL4" s="28"/>
      <c r="BN4" s="154"/>
    </row>
    <row r="5" spans="1:66" ht="12.75">
      <c r="A5" s="10"/>
      <c r="B5" s="11" t="s">
        <v>67</v>
      </c>
      <c r="C5" s="11"/>
      <c r="D5" s="11"/>
      <c r="E5" s="11" t="s">
        <v>67</v>
      </c>
      <c r="F5" s="11" t="s">
        <v>68</v>
      </c>
      <c r="G5" s="11" t="s">
        <v>69</v>
      </c>
      <c r="H5" s="11" t="s">
        <v>70</v>
      </c>
      <c r="I5" s="11" t="s">
        <v>71</v>
      </c>
      <c r="J5" s="11"/>
      <c r="K5" s="11" t="s">
        <v>72</v>
      </c>
      <c r="L5" s="11" t="s">
        <v>73</v>
      </c>
      <c r="M5" s="11" t="s">
        <v>74</v>
      </c>
      <c r="N5" s="11" t="s">
        <v>75</v>
      </c>
      <c r="O5" s="11"/>
      <c r="P5" s="11" t="s">
        <v>71</v>
      </c>
      <c r="Q5" s="11" t="s">
        <v>76</v>
      </c>
      <c r="R5" s="11"/>
      <c r="S5" s="11" t="s">
        <v>77</v>
      </c>
      <c r="T5" s="11" t="s">
        <v>78</v>
      </c>
      <c r="U5" s="11" t="s">
        <v>79</v>
      </c>
      <c r="V5" s="11" t="s">
        <v>79</v>
      </c>
      <c r="W5" s="11" t="s">
        <v>23</v>
      </c>
      <c r="X5" s="11" t="s">
        <v>23</v>
      </c>
      <c r="Y5" s="11" t="s">
        <v>80</v>
      </c>
      <c r="Z5" s="11" t="s">
        <v>81</v>
      </c>
      <c r="AA5" s="11" t="s">
        <v>82</v>
      </c>
      <c r="AB5" s="11" t="s">
        <v>82</v>
      </c>
      <c r="AC5" s="11"/>
      <c r="AD5" s="11" t="s">
        <v>83</v>
      </c>
      <c r="AE5" s="11" t="s">
        <v>83</v>
      </c>
      <c r="AF5" s="11" t="s">
        <v>83</v>
      </c>
      <c r="AG5" s="11" t="s">
        <v>83</v>
      </c>
      <c r="AH5" s="11" t="s">
        <v>84</v>
      </c>
      <c r="AI5" s="11" t="s">
        <v>85</v>
      </c>
      <c r="AJ5" s="11" t="s">
        <v>85</v>
      </c>
      <c r="AK5" s="10"/>
      <c r="AL5" s="10"/>
      <c r="AM5" s="10"/>
      <c r="AN5" s="10"/>
      <c r="AO5" s="10"/>
      <c r="AP5" s="10"/>
      <c r="AQ5" s="10"/>
      <c r="AR5" s="10"/>
      <c r="AS5" s="10"/>
      <c r="AT5" s="11" t="s">
        <v>86</v>
      </c>
      <c r="AU5" s="11" t="s">
        <v>87</v>
      </c>
      <c r="AV5" s="11" t="s">
        <v>88</v>
      </c>
      <c r="AW5" s="10"/>
      <c r="AX5" s="11" t="s">
        <v>89</v>
      </c>
      <c r="AY5" s="11" t="s">
        <v>90</v>
      </c>
      <c r="AZ5" s="11" t="s">
        <v>91</v>
      </c>
      <c r="BA5" s="11" t="s">
        <v>92</v>
      </c>
      <c r="BB5" s="11" t="s">
        <v>93</v>
      </c>
      <c r="BC5" s="11" t="s">
        <v>94</v>
      </c>
      <c r="BD5" s="10"/>
      <c r="BE5" s="10"/>
      <c r="BF5" s="10"/>
      <c r="BG5" s="10"/>
      <c r="BH5" s="10"/>
      <c r="BI5" s="10"/>
      <c r="BJ5" s="10"/>
      <c r="BK5" s="11"/>
      <c r="BL5" s="11"/>
      <c r="BN5" s="154"/>
    </row>
    <row r="6" spans="1:66" ht="12.75">
      <c r="A6" s="10" t="s">
        <v>95</v>
      </c>
      <c r="B6" s="11" t="s">
        <v>95</v>
      </c>
      <c r="C6" s="11" t="s">
        <v>62</v>
      </c>
      <c r="D6" s="11" t="s">
        <v>96</v>
      </c>
      <c r="E6" s="11" t="s">
        <v>89</v>
      </c>
      <c r="F6" s="11" t="s">
        <v>97</v>
      </c>
      <c r="G6" s="11" t="s">
        <v>98</v>
      </c>
      <c r="H6" s="11" t="s">
        <v>99</v>
      </c>
      <c r="I6" s="11" t="s">
        <v>98</v>
      </c>
      <c r="J6" s="11" t="s">
        <v>100</v>
      </c>
      <c r="K6" s="11" t="s">
        <v>101</v>
      </c>
      <c r="L6" s="11" t="s">
        <v>102</v>
      </c>
      <c r="M6" s="11" t="s">
        <v>102</v>
      </c>
      <c r="N6" s="11" t="s">
        <v>48</v>
      </c>
      <c r="O6" s="11" t="s">
        <v>103</v>
      </c>
      <c r="P6" s="11" t="s">
        <v>104</v>
      </c>
      <c r="Q6" s="11" t="s">
        <v>95</v>
      </c>
      <c r="R6" s="11" t="s">
        <v>100</v>
      </c>
      <c r="S6" s="11" t="s">
        <v>105</v>
      </c>
      <c r="T6" s="11" t="s">
        <v>106</v>
      </c>
      <c r="U6" s="11" t="s">
        <v>107</v>
      </c>
      <c r="V6" s="11" t="s">
        <v>108</v>
      </c>
      <c r="W6" s="11" t="s">
        <v>109</v>
      </c>
      <c r="X6" s="11" t="s">
        <v>109</v>
      </c>
      <c r="Y6" s="11" t="s">
        <v>110</v>
      </c>
      <c r="Z6" s="11" t="s">
        <v>110</v>
      </c>
      <c r="AA6" s="11" t="s">
        <v>111</v>
      </c>
      <c r="AB6" s="11" t="s">
        <v>112</v>
      </c>
      <c r="AC6" s="10"/>
      <c r="AD6" s="11" t="s">
        <v>80</v>
      </c>
      <c r="AE6" s="11" t="s">
        <v>81</v>
      </c>
      <c r="AF6" s="11" t="s">
        <v>80</v>
      </c>
      <c r="AG6" s="11" t="s">
        <v>81</v>
      </c>
      <c r="AH6" s="11" t="s">
        <v>113</v>
      </c>
      <c r="AI6" s="11" t="s">
        <v>113</v>
      </c>
      <c r="AJ6" s="11" t="s">
        <v>113</v>
      </c>
      <c r="AK6" s="11" t="s">
        <v>88</v>
      </c>
      <c r="AL6" s="11" t="s">
        <v>88</v>
      </c>
      <c r="AM6" s="11" t="s">
        <v>88</v>
      </c>
      <c r="AN6" s="11" t="s">
        <v>88</v>
      </c>
      <c r="AO6" s="11" t="s">
        <v>88</v>
      </c>
      <c r="AP6" s="11" t="s">
        <v>88</v>
      </c>
      <c r="AQ6" s="11" t="s">
        <v>88</v>
      </c>
      <c r="AR6" s="11" t="s">
        <v>88</v>
      </c>
      <c r="AS6" s="11" t="s">
        <v>88</v>
      </c>
      <c r="AT6" s="11" t="s">
        <v>114</v>
      </c>
      <c r="AU6" s="11" t="s">
        <v>115</v>
      </c>
      <c r="AV6" s="11" t="s">
        <v>116</v>
      </c>
      <c r="AW6" s="11" t="s">
        <v>117</v>
      </c>
      <c r="AX6" s="11" t="s">
        <v>118</v>
      </c>
      <c r="AY6" s="11" t="s">
        <v>119</v>
      </c>
      <c r="AZ6" s="11" t="s">
        <v>120</v>
      </c>
      <c r="BA6" s="11" t="s">
        <v>121</v>
      </c>
      <c r="BB6" s="11" t="s">
        <v>122</v>
      </c>
      <c r="BC6" s="11" t="s">
        <v>122</v>
      </c>
      <c r="BD6" s="11" t="s">
        <v>123</v>
      </c>
      <c r="BE6" s="11" t="s">
        <v>123</v>
      </c>
      <c r="BF6" s="11" t="s">
        <v>123</v>
      </c>
      <c r="BG6" s="11" t="s">
        <v>123</v>
      </c>
      <c r="BH6" s="11" t="s">
        <v>124</v>
      </c>
      <c r="BI6" s="11" t="s">
        <v>124</v>
      </c>
      <c r="BJ6" s="11" t="s">
        <v>124</v>
      </c>
      <c r="BK6" s="11" t="s">
        <v>48</v>
      </c>
      <c r="BL6" s="11" t="s">
        <v>125</v>
      </c>
      <c r="BM6" s="11"/>
      <c r="BN6" s="155"/>
    </row>
    <row r="7" spans="1:66" ht="12.75">
      <c r="A7" s="10" t="s">
        <v>126</v>
      </c>
      <c r="B7" s="11" t="s">
        <v>127</v>
      </c>
      <c r="C7" s="11" t="s">
        <v>127</v>
      </c>
      <c r="D7" s="11" t="s">
        <v>127</v>
      </c>
      <c r="E7" s="11" t="s">
        <v>127</v>
      </c>
      <c r="F7" s="11" t="s">
        <v>127</v>
      </c>
      <c r="G7" s="11" t="s">
        <v>127</v>
      </c>
      <c r="H7" s="11" t="s">
        <v>127</v>
      </c>
      <c r="I7" s="11" t="s">
        <v>127</v>
      </c>
      <c r="J7" s="11" t="s">
        <v>128</v>
      </c>
      <c r="K7" s="11" t="s">
        <v>129</v>
      </c>
      <c r="L7" s="11" t="s">
        <v>130</v>
      </c>
      <c r="M7" s="11" t="s">
        <v>130</v>
      </c>
      <c r="N7" s="11" t="s">
        <v>131</v>
      </c>
      <c r="O7" s="11" t="s">
        <v>132</v>
      </c>
      <c r="P7" s="11" t="s">
        <v>133</v>
      </c>
      <c r="Q7" s="11" t="s">
        <v>134</v>
      </c>
      <c r="R7" s="11" t="s">
        <v>64</v>
      </c>
      <c r="S7" s="11" t="s">
        <v>135</v>
      </c>
      <c r="T7" s="11" t="s">
        <v>136</v>
      </c>
      <c r="U7" s="11" t="s">
        <v>137</v>
      </c>
      <c r="V7" s="11" t="s">
        <v>137</v>
      </c>
      <c r="W7" s="11" t="s">
        <v>93</v>
      </c>
      <c r="X7" s="11" t="s">
        <v>94</v>
      </c>
      <c r="Y7" s="11" t="s">
        <v>61</v>
      </c>
      <c r="Z7" s="11" t="s">
        <v>61</v>
      </c>
      <c r="AA7" s="11" t="s">
        <v>138</v>
      </c>
      <c r="AB7" s="11" t="s">
        <v>138</v>
      </c>
      <c r="AC7" s="11" t="s">
        <v>139</v>
      </c>
      <c r="AD7" s="11" t="s">
        <v>140</v>
      </c>
      <c r="AE7" s="11" t="s">
        <v>140</v>
      </c>
      <c r="AF7" s="11" t="s">
        <v>141</v>
      </c>
      <c r="AG7" s="11" t="s">
        <v>141</v>
      </c>
      <c r="AH7" s="11" t="s">
        <v>142</v>
      </c>
      <c r="AI7" s="11" t="s">
        <v>143</v>
      </c>
      <c r="AJ7" s="11" t="s">
        <v>144</v>
      </c>
      <c r="AK7" s="11" t="s">
        <v>145</v>
      </c>
      <c r="AL7" s="11" t="s">
        <v>146</v>
      </c>
      <c r="AM7" s="11" t="s">
        <v>147</v>
      </c>
      <c r="AN7" s="11" t="s">
        <v>148</v>
      </c>
      <c r="AO7" s="11" t="s">
        <v>149</v>
      </c>
      <c r="AP7" s="11" t="s">
        <v>150</v>
      </c>
      <c r="AQ7" s="11" t="s">
        <v>151</v>
      </c>
      <c r="AR7" s="11" t="s">
        <v>152</v>
      </c>
      <c r="AS7" s="11" t="s">
        <v>153</v>
      </c>
      <c r="AT7" s="11" t="s">
        <v>61</v>
      </c>
      <c r="AU7" s="11" t="s">
        <v>154</v>
      </c>
      <c r="AV7" s="11" t="s">
        <v>154</v>
      </c>
      <c r="AW7" s="11" t="s">
        <v>155</v>
      </c>
      <c r="AX7" s="11" t="s">
        <v>156</v>
      </c>
      <c r="AY7" s="11" t="s">
        <v>157</v>
      </c>
      <c r="AZ7" s="11" t="s">
        <v>158</v>
      </c>
      <c r="BA7" s="11" t="s">
        <v>159</v>
      </c>
      <c r="BB7" s="11" t="s">
        <v>160</v>
      </c>
      <c r="BC7" s="11" t="s">
        <v>160</v>
      </c>
      <c r="BD7" s="11" t="s">
        <v>161</v>
      </c>
      <c r="BE7" s="11" t="s">
        <v>162</v>
      </c>
      <c r="BF7" s="11" t="s">
        <v>163</v>
      </c>
      <c r="BG7" s="11" t="s">
        <v>164</v>
      </c>
      <c r="BH7" s="11" t="s">
        <v>165</v>
      </c>
      <c r="BI7" s="11" t="s">
        <v>166</v>
      </c>
      <c r="BJ7" s="11" t="s">
        <v>167</v>
      </c>
      <c r="BK7" s="11" t="s">
        <v>156</v>
      </c>
      <c r="BL7" s="11" t="s">
        <v>156</v>
      </c>
      <c r="BM7" s="11"/>
      <c r="BN7" s="155"/>
    </row>
    <row r="8" spans="1:66" ht="12.75">
      <c r="A8" s="10" t="s">
        <v>168</v>
      </c>
      <c r="B8" s="11" t="s">
        <v>169</v>
      </c>
      <c r="C8" s="11" t="s">
        <v>170</v>
      </c>
      <c r="D8" s="11" t="s">
        <v>170</v>
      </c>
      <c r="E8" s="11" t="s">
        <v>171</v>
      </c>
      <c r="F8" s="11" t="s">
        <v>172</v>
      </c>
      <c r="G8" s="11" t="s">
        <v>172</v>
      </c>
      <c r="H8" s="11" t="s">
        <v>172</v>
      </c>
      <c r="I8" s="11" t="s">
        <v>172</v>
      </c>
      <c r="J8" s="11" t="s">
        <v>173</v>
      </c>
      <c r="K8" s="11" t="s">
        <v>174</v>
      </c>
      <c r="L8" s="11" t="s">
        <v>175</v>
      </c>
      <c r="M8" s="11" t="s">
        <v>176</v>
      </c>
      <c r="N8" s="11" t="s">
        <v>177</v>
      </c>
      <c r="O8" s="11" t="s">
        <v>178</v>
      </c>
      <c r="P8" s="11" t="s">
        <v>173</v>
      </c>
      <c r="Q8" s="11" t="s">
        <v>179</v>
      </c>
      <c r="R8" s="11" t="s">
        <v>173</v>
      </c>
      <c r="S8" s="11" t="s">
        <v>173</v>
      </c>
      <c r="T8" s="11" t="s">
        <v>180</v>
      </c>
      <c r="U8" s="11" t="s">
        <v>181</v>
      </c>
      <c r="V8" s="11" t="s">
        <v>181</v>
      </c>
      <c r="W8" s="11" t="s">
        <v>182</v>
      </c>
      <c r="X8" s="11" t="s">
        <v>183</v>
      </c>
      <c r="Y8" s="11" t="s">
        <v>184</v>
      </c>
      <c r="Z8" s="11" t="s">
        <v>184</v>
      </c>
      <c r="AA8" s="11" t="s">
        <v>173</v>
      </c>
      <c r="AB8" s="11" t="s">
        <v>173</v>
      </c>
      <c r="AC8" s="11" t="s">
        <v>179</v>
      </c>
      <c r="AD8" s="11" t="s">
        <v>173</v>
      </c>
      <c r="AE8" s="11" t="s">
        <v>173</v>
      </c>
      <c r="AF8" s="11" t="s">
        <v>183</v>
      </c>
      <c r="AG8" s="11" t="s">
        <v>183</v>
      </c>
      <c r="AH8" s="11" t="s">
        <v>173</v>
      </c>
      <c r="AI8" s="11" t="s">
        <v>173</v>
      </c>
      <c r="AJ8" s="11" t="s">
        <v>173</v>
      </c>
      <c r="AK8" s="11" t="s">
        <v>173</v>
      </c>
      <c r="AL8" s="11" t="s">
        <v>173</v>
      </c>
      <c r="AM8" s="11" t="s">
        <v>173</v>
      </c>
      <c r="AN8" s="11" t="s">
        <v>173</v>
      </c>
      <c r="AO8" s="11" t="s">
        <v>173</v>
      </c>
      <c r="AP8" s="11" t="s">
        <v>173</v>
      </c>
      <c r="AQ8" s="11" t="s">
        <v>173</v>
      </c>
      <c r="AR8" s="11" t="s">
        <v>173</v>
      </c>
      <c r="AS8" s="11" t="s">
        <v>173</v>
      </c>
      <c r="AT8" s="11" t="s">
        <v>185</v>
      </c>
      <c r="AU8" s="11" t="s">
        <v>173</v>
      </c>
      <c r="AV8" s="11" t="s">
        <v>173</v>
      </c>
      <c r="AW8" s="11" t="s">
        <v>173</v>
      </c>
      <c r="AX8" s="11" t="s">
        <v>186</v>
      </c>
      <c r="AY8" s="11" t="s">
        <v>177</v>
      </c>
      <c r="AZ8" s="11" t="s">
        <v>187</v>
      </c>
      <c r="BA8" s="11" t="s">
        <v>173</v>
      </c>
      <c r="BB8" s="11" t="s">
        <v>188</v>
      </c>
      <c r="BC8" s="11" t="s">
        <v>189</v>
      </c>
      <c r="BD8" s="11" t="s">
        <v>173</v>
      </c>
      <c r="BE8" s="11" t="s">
        <v>190</v>
      </c>
      <c r="BF8" s="11" t="s">
        <v>191</v>
      </c>
      <c r="BG8" s="11" t="s">
        <v>173</v>
      </c>
      <c r="BH8" s="11" t="s">
        <v>173</v>
      </c>
      <c r="BI8" s="11" t="s">
        <v>173</v>
      </c>
      <c r="BJ8" s="11" t="s">
        <v>173</v>
      </c>
      <c r="BK8" s="11" t="s">
        <v>192</v>
      </c>
      <c r="BL8" s="11" t="s">
        <v>186</v>
      </c>
      <c r="BN8" s="154"/>
    </row>
    <row r="9" spans="1:66" ht="12.75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N9" s="154"/>
    </row>
    <row r="10" spans="1:66" ht="12.75" hidden="1">
      <c r="A10" t="s">
        <v>193</v>
      </c>
      <c r="B10" s="41" t="s">
        <v>194</v>
      </c>
      <c r="C10" s="41" t="s">
        <v>195</v>
      </c>
      <c r="D10" s="41" t="s">
        <v>196</v>
      </c>
      <c r="E10" s="41" t="s">
        <v>197</v>
      </c>
      <c r="F10" s="41" t="s">
        <v>198</v>
      </c>
      <c r="G10" s="41" t="s">
        <v>199</v>
      </c>
      <c r="H10" s="41" t="s">
        <v>200</v>
      </c>
      <c r="I10" s="41" t="s">
        <v>201</v>
      </c>
      <c r="J10" s="41" t="s">
        <v>202</v>
      </c>
      <c r="K10" s="41" t="s">
        <v>203</v>
      </c>
      <c r="L10" s="41" t="s">
        <v>204</v>
      </c>
      <c r="M10" s="41" t="s">
        <v>205</v>
      </c>
      <c r="N10" s="41" t="s">
        <v>206</v>
      </c>
      <c r="O10" s="41" t="s">
        <v>207</v>
      </c>
      <c r="P10" s="41" t="s">
        <v>208</v>
      </c>
      <c r="Q10" s="41" t="s">
        <v>209</v>
      </c>
      <c r="R10" s="41" t="s">
        <v>210</v>
      </c>
      <c r="S10" s="41" t="s">
        <v>211</v>
      </c>
      <c r="T10" s="41" t="s">
        <v>212</v>
      </c>
      <c r="U10" s="41" t="s">
        <v>213</v>
      </c>
      <c r="V10" s="41" t="s">
        <v>214</v>
      </c>
      <c r="W10" s="41" t="s">
        <v>215</v>
      </c>
      <c r="X10" s="41" t="s">
        <v>216</v>
      </c>
      <c r="Y10" s="41" t="s">
        <v>217</v>
      </c>
      <c r="Z10" s="41" t="s">
        <v>218</v>
      </c>
      <c r="AA10" s="41" t="s">
        <v>219</v>
      </c>
      <c r="AB10" s="41" t="s">
        <v>220</v>
      </c>
      <c r="AC10" s="41" t="s">
        <v>221</v>
      </c>
      <c r="AD10" s="41" t="s">
        <v>222</v>
      </c>
      <c r="AE10" s="41" t="s">
        <v>223</v>
      </c>
      <c r="AF10" s="41" t="s">
        <v>224</v>
      </c>
      <c r="AG10" s="41" t="s">
        <v>225</v>
      </c>
      <c r="AH10" s="41" t="s">
        <v>142</v>
      </c>
      <c r="AI10" s="41" t="s">
        <v>226</v>
      </c>
      <c r="AJ10" s="41" t="s">
        <v>144</v>
      </c>
      <c r="AK10" s="41" t="s">
        <v>145</v>
      </c>
      <c r="AL10" s="41" t="s">
        <v>146</v>
      </c>
      <c r="AM10" s="41" t="s">
        <v>147</v>
      </c>
      <c r="AN10" s="41" t="s">
        <v>148</v>
      </c>
      <c r="AO10" s="41" t="s">
        <v>149</v>
      </c>
      <c r="AP10" s="41" t="s">
        <v>150</v>
      </c>
      <c r="AQ10" s="41" t="s">
        <v>151</v>
      </c>
      <c r="AR10" s="41" t="s">
        <v>152</v>
      </c>
      <c r="AS10" s="41" t="s">
        <v>227</v>
      </c>
      <c r="AT10" s="41" t="s">
        <v>228</v>
      </c>
      <c r="AU10" s="41" t="s">
        <v>229</v>
      </c>
      <c r="AV10" s="41" t="s">
        <v>230</v>
      </c>
      <c r="AW10" s="41" t="s">
        <v>231</v>
      </c>
      <c r="AX10" s="41" t="s">
        <v>232</v>
      </c>
      <c r="AY10" s="41" t="s">
        <v>233</v>
      </c>
      <c r="AZ10" s="41" t="s">
        <v>234</v>
      </c>
      <c r="BA10" s="41" t="s">
        <v>235</v>
      </c>
      <c r="BB10" s="41" t="s">
        <v>236</v>
      </c>
      <c r="BC10" s="41" t="s">
        <v>237</v>
      </c>
      <c r="BD10" s="41" t="s">
        <v>161</v>
      </c>
      <c r="BE10" s="41" t="s">
        <v>238</v>
      </c>
      <c r="BF10" s="41" t="s">
        <v>239</v>
      </c>
      <c r="BG10" s="41" t="s">
        <v>240</v>
      </c>
      <c r="BH10" s="41" t="s">
        <v>241</v>
      </c>
      <c r="BI10" s="41" t="s">
        <v>242</v>
      </c>
      <c r="BJ10" s="41" t="s">
        <v>243</v>
      </c>
      <c r="BK10" s="41" t="s">
        <v>244</v>
      </c>
      <c r="BL10" s="41" t="s">
        <v>245</v>
      </c>
      <c r="BN10" s="154"/>
    </row>
    <row r="11" spans="1:70" ht="12.75" hidden="1">
      <c r="A11" s="10"/>
      <c r="B11" s="62"/>
      <c r="C11" s="60"/>
      <c r="D11" s="60"/>
      <c r="E11" s="63"/>
      <c r="F11" s="60"/>
      <c r="G11" s="60"/>
      <c r="H11" s="7"/>
      <c r="I11" s="7"/>
      <c r="K11" s="66"/>
      <c r="L11" s="66"/>
      <c r="M11" s="66"/>
      <c r="N11" s="60"/>
      <c r="O11" s="66"/>
      <c r="P11" s="67"/>
      <c r="Q11" s="60"/>
      <c r="R11" s="66"/>
      <c r="S11" s="60"/>
      <c r="T11" s="67"/>
      <c r="U11" s="63"/>
      <c r="V11" s="63"/>
      <c r="W11" s="60"/>
      <c r="X11" s="68"/>
      <c r="Y11" s="67"/>
      <c r="Z11" s="67"/>
      <c r="AA11" s="60"/>
      <c r="AB11" s="60"/>
      <c r="AC11" s="60"/>
      <c r="AD11" s="68"/>
      <c r="AE11" s="66"/>
      <c r="AF11" s="66"/>
      <c r="AH11" s="5"/>
      <c r="AI11" s="8"/>
      <c r="AJ11" s="8"/>
      <c r="AL11" s="5"/>
      <c r="AM11" s="5"/>
      <c r="AO11" s="8"/>
      <c r="AP11" s="7"/>
      <c r="AR11" s="7"/>
      <c r="AT11" s="6"/>
      <c r="AU11" s="60"/>
      <c r="AV11" s="7"/>
      <c r="AY11" s="7"/>
      <c r="AZ11" s="7"/>
      <c r="BA11" s="7"/>
      <c r="BB11" s="8"/>
      <c r="BC11" s="7"/>
      <c r="BE11" s="7"/>
      <c r="BJ11" s="9"/>
      <c r="BM11" s="7"/>
      <c r="BN11" s="154"/>
      <c r="BO11" s="7"/>
      <c r="BR11" s="7"/>
    </row>
    <row r="12" spans="1:66" ht="12.75" hidden="1">
      <c r="A12" s="10"/>
      <c r="B12" s="62"/>
      <c r="C12" s="60"/>
      <c r="D12" s="60"/>
      <c r="E12" s="63"/>
      <c r="F12" s="60"/>
      <c r="G12" s="60"/>
      <c r="H12" s="7"/>
      <c r="I12" s="7"/>
      <c r="K12" s="66"/>
      <c r="L12" s="66"/>
      <c r="M12" s="66"/>
      <c r="N12" s="60"/>
      <c r="O12" s="66"/>
      <c r="P12" s="67"/>
      <c r="Q12" s="60"/>
      <c r="R12" s="66"/>
      <c r="S12" s="60"/>
      <c r="T12" s="67"/>
      <c r="U12" s="63"/>
      <c r="V12" s="63"/>
      <c r="W12" s="60"/>
      <c r="X12" s="68"/>
      <c r="Y12" s="67"/>
      <c r="Z12" s="67"/>
      <c r="AA12" s="60"/>
      <c r="AB12" s="60"/>
      <c r="AC12" s="60"/>
      <c r="AD12" s="68"/>
      <c r="AE12" s="66"/>
      <c r="AF12" s="66"/>
      <c r="AH12" s="5"/>
      <c r="AI12" s="8"/>
      <c r="AJ12" s="8"/>
      <c r="AL12" s="5"/>
      <c r="AM12" s="5"/>
      <c r="AO12" s="8"/>
      <c r="AP12" s="7"/>
      <c r="AR12" s="7"/>
      <c r="AT12" s="6"/>
      <c r="AU12" s="60"/>
      <c r="AV12" s="7"/>
      <c r="AY12" s="7"/>
      <c r="AZ12" s="7"/>
      <c r="BA12" s="7"/>
      <c r="BB12" s="8"/>
      <c r="BC12" s="7"/>
      <c r="BE12" s="7"/>
      <c r="BJ12" s="9"/>
      <c r="BM12" s="7"/>
      <c r="BN12" s="154"/>
    </row>
    <row r="13" spans="1:66" s="242" customFormat="1" ht="12.75">
      <c r="A13" s="230" t="s">
        <v>104</v>
      </c>
      <c r="B13" s="231">
        <f>+'Basic Input Data'!$C$24</f>
        <v>10000</v>
      </c>
      <c r="C13" s="232">
        <f>+'Basic Input Data'!$C$25</f>
        <v>0.3</v>
      </c>
      <c r="D13" s="232">
        <f>+'Basic Input Data'!$C$26</f>
        <v>2.4</v>
      </c>
      <c r="E13" s="232">
        <f>+'Basic Input Data'!$C$27</f>
        <v>45</v>
      </c>
      <c r="F13" s="232">
        <f>+'Basic Input Data'!$C$28</f>
        <v>2.6</v>
      </c>
      <c r="G13" s="232">
        <f>+'Basic Input Data'!$C$29</f>
        <v>0</v>
      </c>
      <c r="H13" s="233">
        <v>0</v>
      </c>
      <c r="I13" s="233">
        <v>0</v>
      </c>
      <c r="J13" s="234">
        <v>0</v>
      </c>
      <c r="K13" s="234">
        <f>+'Basic Input Data'!$C$30</f>
        <v>12</v>
      </c>
      <c r="L13" s="235">
        <f>+'Basic Input Data'!$C$35</f>
        <v>18000</v>
      </c>
      <c r="M13" s="235">
        <f>+'Basic Input Data'!$C$36</f>
        <v>500</v>
      </c>
      <c r="N13" s="236">
        <v>0.6</v>
      </c>
      <c r="O13" s="237">
        <f>+'Basic Input Data'!$C$41</f>
        <v>10</v>
      </c>
      <c r="P13" s="238">
        <v>1</v>
      </c>
      <c r="Q13" s="236">
        <f>+'Basic Input Data'!$C$46</f>
        <v>1.2</v>
      </c>
      <c r="R13" s="229">
        <v>4</v>
      </c>
      <c r="S13" s="236">
        <v>0.45</v>
      </c>
      <c r="T13" s="238">
        <v>1.8</v>
      </c>
      <c r="U13" s="237">
        <v>30</v>
      </c>
      <c r="V13" s="237">
        <v>17</v>
      </c>
      <c r="W13" s="236">
        <v>2.18</v>
      </c>
      <c r="X13" s="239">
        <v>6.071</v>
      </c>
      <c r="Y13" s="238">
        <v>98.3</v>
      </c>
      <c r="Z13" s="238">
        <v>82.2</v>
      </c>
      <c r="AA13" s="236">
        <v>0.74</v>
      </c>
      <c r="AB13" s="236">
        <v>1</v>
      </c>
      <c r="AC13" s="236">
        <v>0</v>
      </c>
      <c r="AD13" s="239">
        <v>0.268</v>
      </c>
      <c r="AE13" s="229">
        <v>0.124</v>
      </c>
      <c r="AF13" s="229">
        <v>0</v>
      </c>
      <c r="AG13" s="229">
        <v>0</v>
      </c>
      <c r="AH13" s="238">
        <v>259.7</v>
      </c>
      <c r="AI13" s="239">
        <v>0.274</v>
      </c>
      <c r="AJ13" s="239">
        <v>1.003</v>
      </c>
      <c r="AK13" s="229">
        <v>-8201</v>
      </c>
      <c r="AL13" s="238">
        <v>33.4</v>
      </c>
      <c r="AM13" s="238">
        <v>0</v>
      </c>
      <c r="AN13" s="229">
        <v>5630</v>
      </c>
      <c r="AO13" s="239">
        <v>0</v>
      </c>
      <c r="AP13" s="236">
        <v>0</v>
      </c>
      <c r="AQ13" s="229">
        <v>4460</v>
      </c>
      <c r="AR13" s="236">
        <v>0</v>
      </c>
      <c r="AS13" s="229">
        <v>-10</v>
      </c>
      <c r="AT13" s="237">
        <v>3500</v>
      </c>
      <c r="AU13" s="236">
        <v>1</v>
      </c>
      <c r="AV13" s="236">
        <v>1.16</v>
      </c>
      <c r="AW13" s="229">
        <v>1.55</v>
      </c>
      <c r="AX13" s="229">
        <v>1</v>
      </c>
      <c r="AY13" s="236">
        <v>0.15</v>
      </c>
      <c r="AZ13" s="236">
        <v>0</v>
      </c>
      <c r="BA13" s="236">
        <v>0</v>
      </c>
      <c r="BB13" s="239">
        <v>0</v>
      </c>
      <c r="BC13" s="236">
        <v>0</v>
      </c>
      <c r="BD13" s="229">
        <v>0.308</v>
      </c>
      <c r="BE13" s="236">
        <v>32.49</v>
      </c>
      <c r="BF13" s="229">
        <v>13.7</v>
      </c>
      <c r="BG13" s="229">
        <v>120</v>
      </c>
      <c r="BH13" s="229">
        <v>77.14</v>
      </c>
      <c r="BI13" s="229">
        <v>0.547</v>
      </c>
      <c r="BJ13" s="240">
        <v>0</v>
      </c>
      <c r="BK13" s="229">
        <v>3</v>
      </c>
      <c r="BL13" s="229">
        <v>2</v>
      </c>
      <c r="BM13" s="232"/>
      <c r="BN13" s="241"/>
    </row>
    <row r="14" spans="1:66" s="242" customFormat="1" ht="12.75">
      <c r="A14" s="230" t="s">
        <v>34</v>
      </c>
      <c r="B14" s="231">
        <f>+'Basic Input Data'!$D$24</f>
        <v>14000</v>
      </c>
      <c r="C14" s="232">
        <f>+'Basic Input Data'!$D$25</f>
        <v>0.3</v>
      </c>
      <c r="D14" s="232">
        <f>+'Basic Input Data'!$D$26</f>
        <v>2.4</v>
      </c>
      <c r="E14" s="232">
        <f>+'Basic Input Data'!$D$27</f>
        <v>75</v>
      </c>
      <c r="F14" s="232">
        <f>+'Basic Input Data'!$D$28</f>
        <v>2.6</v>
      </c>
      <c r="G14" s="232">
        <f>+'Basic Input Data'!$D$29</f>
        <v>0.5</v>
      </c>
      <c r="H14" s="233">
        <v>0</v>
      </c>
      <c r="I14" s="233">
        <v>0</v>
      </c>
      <c r="J14" s="234">
        <v>0</v>
      </c>
      <c r="K14" s="234">
        <f>+'Basic Input Data'!$D$30</f>
        <v>12</v>
      </c>
      <c r="L14" s="235">
        <f>+'Basic Input Data'!$D$35</f>
        <v>35000</v>
      </c>
      <c r="M14" s="235">
        <f>+'Basic Input Data'!$D$36</f>
        <v>1100</v>
      </c>
      <c r="N14" s="236">
        <v>0.8</v>
      </c>
      <c r="O14" s="237">
        <f>+'Basic Input Data'!$D$41</f>
        <v>9</v>
      </c>
      <c r="P14" s="238">
        <v>1</v>
      </c>
      <c r="Q14" s="236">
        <f>+'Basic Input Data'!$D$46</f>
        <v>2</v>
      </c>
      <c r="R14" s="229">
        <v>4</v>
      </c>
      <c r="S14" s="236">
        <v>0.46</v>
      </c>
      <c r="T14" s="238">
        <v>2.72</v>
      </c>
      <c r="U14" s="237">
        <v>40</v>
      </c>
      <c r="V14" s="237">
        <v>30</v>
      </c>
      <c r="W14" s="236">
        <v>2.18</v>
      </c>
      <c r="X14" s="239">
        <v>6.071</v>
      </c>
      <c r="Y14" s="238">
        <v>94.9</v>
      </c>
      <c r="Z14" s="238">
        <v>76.3</v>
      </c>
      <c r="AA14" s="236">
        <v>0.74</v>
      </c>
      <c r="AB14" s="236">
        <v>1</v>
      </c>
      <c r="AC14" s="236">
        <v>0.3</v>
      </c>
      <c r="AD14" s="239">
        <v>0.221</v>
      </c>
      <c r="AE14" s="229">
        <v>0.117</v>
      </c>
      <c r="AF14" s="229">
        <v>0</v>
      </c>
      <c r="AG14" s="229">
        <v>0</v>
      </c>
      <c r="AH14" s="238">
        <v>239.7</v>
      </c>
      <c r="AI14" s="239">
        <v>0.306</v>
      </c>
      <c r="AJ14" s="239">
        <v>1.004</v>
      </c>
      <c r="AK14" s="229">
        <v>6014</v>
      </c>
      <c r="AL14" s="238">
        <v>37.6</v>
      </c>
      <c r="AM14" s="238">
        <v>0</v>
      </c>
      <c r="AN14" s="229">
        <v>3846</v>
      </c>
      <c r="AO14" s="239">
        <v>1.398</v>
      </c>
      <c r="AP14" s="236">
        <v>0</v>
      </c>
      <c r="AQ14" s="229">
        <v>3604</v>
      </c>
      <c r="AR14" s="236">
        <v>0</v>
      </c>
      <c r="AS14" s="229">
        <v>-12</v>
      </c>
      <c r="AT14" s="237">
        <v>3300</v>
      </c>
      <c r="AU14" s="236">
        <v>1</v>
      </c>
      <c r="AV14" s="236">
        <v>1.16</v>
      </c>
      <c r="AW14" s="229">
        <v>1.55</v>
      </c>
      <c r="AX14" s="229">
        <v>1</v>
      </c>
      <c r="AY14" s="236">
        <v>0.15</v>
      </c>
      <c r="AZ14" s="236">
        <v>0</v>
      </c>
      <c r="BA14" s="236">
        <v>0</v>
      </c>
      <c r="BB14" s="239">
        <v>0</v>
      </c>
      <c r="BC14" s="236">
        <v>0</v>
      </c>
      <c r="BD14" s="229">
        <v>0.308</v>
      </c>
      <c r="BE14" s="236">
        <v>32.49</v>
      </c>
      <c r="BF14" s="229">
        <v>13.7</v>
      </c>
      <c r="BG14" s="229">
        <v>120</v>
      </c>
      <c r="BH14" s="229">
        <v>77.14</v>
      </c>
      <c r="BI14" s="229">
        <v>0.547</v>
      </c>
      <c r="BJ14" s="240">
        <v>0</v>
      </c>
      <c r="BK14" s="229">
        <v>3</v>
      </c>
      <c r="BL14" s="229">
        <v>2</v>
      </c>
      <c r="BM14" s="232"/>
      <c r="BN14" s="241"/>
    </row>
    <row r="15" spans="1:66" s="242" customFormat="1" ht="12.75">
      <c r="A15" s="230" t="s">
        <v>246</v>
      </c>
      <c r="B15" s="231">
        <f>+'Basic Input Data'!$E$24</f>
        <v>20000</v>
      </c>
      <c r="C15" s="232">
        <f>+'Basic Input Data'!$E$25</f>
        <v>0.26</v>
      </c>
      <c r="D15" s="232">
        <f>+'Basic Input Data'!$E$26</f>
        <v>2.4</v>
      </c>
      <c r="E15" s="232">
        <f>+'Basic Input Data'!$E$27</f>
        <v>220</v>
      </c>
      <c r="F15" s="232">
        <f>+'Basic Input Data'!$E$28</f>
        <v>2.6</v>
      </c>
      <c r="G15" s="232">
        <f>+'Basic Input Data'!$E$29</f>
        <v>0.5</v>
      </c>
      <c r="H15" s="233">
        <v>0</v>
      </c>
      <c r="I15" s="233">
        <v>0</v>
      </c>
      <c r="J15" s="234">
        <v>0</v>
      </c>
      <c r="K15" s="234">
        <f>+'Basic Input Data'!$E$30</f>
        <v>12</v>
      </c>
      <c r="L15" s="235">
        <f>+'Basic Input Data'!$E$35</f>
        <v>80000</v>
      </c>
      <c r="M15" s="235">
        <f>+'Basic Input Data'!$E$36</f>
        <v>2000</v>
      </c>
      <c r="N15" s="236">
        <v>0.75</v>
      </c>
      <c r="O15" s="237">
        <f>+'Basic Input Data'!$E$41</f>
        <v>9</v>
      </c>
      <c r="P15" s="238">
        <v>1.3</v>
      </c>
      <c r="Q15" s="236">
        <f>+'Basic Input Data'!$E$46</f>
        <v>3</v>
      </c>
      <c r="R15" s="229">
        <v>4</v>
      </c>
      <c r="S15" s="236">
        <v>0.5</v>
      </c>
      <c r="T15" s="238">
        <v>4</v>
      </c>
      <c r="U15" s="237">
        <v>50</v>
      </c>
      <c r="V15" s="237">
        <v>80</v>
      </c>
      <c r="W15" s="236">
        <v>1.39</v>
      </c>
      <c r="X15" s="239">
        <v>2.574</v>
      </c>
      <c r="Y15" s="238">
        <v>93.4</v>
      </c>
      <c r="Z15" s="238">
        <v>69.4</v>
      </c>
      <c r="AA15" s="236">
        <v>0.78</v>
      </c>
      <c r="AB15" s="236">
        <v>1</v>
      </c>
      <c r="AC15" s="236">
        <v>2.3</v>
      </c>
      <c r="AD15" s="239">
        <v>0.233</v>
      </c>
      <c r="AE15" s="229">
        <v>0.095</v>
      </c>
      <c r="AF15" s="229">
        <v>0</v>
      </c>
      <c r="AG15" s="229">
        <v>0</v>
      </c>
      <c r="AH15" s="238">
        <v>212.8</v>
      </c>
      <c r="AI15" s="239">
        <v>0.273</v>
      </c>
      <c r="AJ15" s="239">
        <v>1.012</v>
      </c>
      <c r="AK15" s="229">
        <v>-7276</v>
      </c>
      <c r="AL15" s="238">
        <v>63.5</v>
      </c>
      <c r="AM15" s="238">
        <v>0</v>
      </c>
      <c r="AN15" s="229">
        <v>4323</v>
      </c>
      <c r="AO15" s="239">
        <v>0</v>
      </c>
      <c r="AP15" s="236">
        <v>8.64</v>
      </c>
      <c r="AQ15" s="229">
        <v>2479</v>
      </c>
      <c r="AR15" s="236">
        <v>11.5</v>
      </c>
      <c r="AS15" s="229">
        <v>-50</v>
      </c>
      <c r="AT15" s="237">
        <v>2300</v>
      </c>
      <c r="AU15" s="236">
        <v>1</v>
      </c>
      <c r="AV15" s="236">
        <v>1.15</v>
      </c>
      <c r="AW15" s="229">
        <v>3.07</v>
      </c>
      <c r="AX15" s="229">
        <v>2</v>
      </c>
      <c r="AY15" s="236">
        <v>0.15</v>
      </c>
      <c r="AZ15" s="236">
        <v>6.85</v>
      </c>
      <c r="BA15" s="236">
        <v>3.39</v>
      </c>
      <c r="BB15" s="239">
        <v>0.164</v>
      </c>
      <c r="BC15" s="236">
        <v>12.78</v>
      </c>
      <c r="BD15" s="229">
        <v>0.483</v>
      </c>
      <c r="BE15" s="236">
        <v>1.77</v>
      </c>
      <c r="BF15" s="229">
        <v>3.56</v>
      </c>
      <c r="BG15" s="229">
        <v>190</v>
      </c>
      <c r="BH15" s="229">
        <v>293.44</v>
      </c>
      <c r="BI15" s="229">
        <v>0.517</v>
      </c>
      <c r="BJ15" s="240">
        <v>0.0055</v>
      </c>
      <c r="BK15" s="229">
        <v>3</v>
      </c>
      <c r="BL15" s="229">
        <v>2</v>
      </c>
      <c r="BM15" s="232"/>
      <c r="BN15" s="241"/>
    </row>
    <row r="16" spans="1:66" s="242" customFormat="1" ht="12.75">
      <c r="A16" s="230" t="s">
        <v>247</v>
      </c>
      <c r="B16" s="231">
        <f>+'Basic Input Data'!$F$24</f>
        <v>35000</v>
      </c>
      <c r="C16" s="232">
        <f>+'Basic Input Data'!$F$25</f>
        <v>0.26</v>
      </c>
      <c r="D16" s="232">
        <f>+'Basic Input Data'!$F$26</f>
        <v>2.4</v>
      </c>
      <c r="E16" s="232">
        <f>+'Basic Input Data'!$F$27</f>
        <v>220</v>
      </c>
      <c r="F16" s="232">
        <f>+'Basic Input Data'!$F$28</f>
        <v>2.6</v>
      </c>
      <c r="G16" s="232">
        <f>+'Basic Input Data'!$F$29</f>
        <v>0.5</v>
      </c>
      <c r="H16" s="233">
        <v>0</v>
      </c>
      <c r="I16" s="233">
        <v>0</v>
      </c>
      <c r="J16" s="234">
        <v>0</v>
      </c>
      <c r="K16" s="234">
        <f>+'Basic Input Data'!$F$30</f>
        <v>12</v>
      </c>
      <c r="L16" s="235">
        <f>+'Basic Input Data'!$F$35</f>
        <v>80000</v>
      </c>
      <c r="M16" s="235">
        <f>+'Basic Input Data'!$F$36</f>
        <v>2000</v>
      </c>
      <c r="N16" s="236">
        <v>0.75</v>
      </c>
      <c r="O16" s="237">
        <f>+'Basic Input Data'!$F$41</f>
        <v>9</v>
      </c>
      <c r="P16" s="238">
        <v>1.5</v>
      </c>
      <c r="Q16" s="236">
        <f>+'Basic Input Data'!$F$46</f>
        <v>6</v>
      </c>
      <c r="R16" s="229">
        <v>6</v>
      </c>
      <c r="S16" s="236">
        <v>0.55</v>
      </c>
      <c r="T16" s="238">
        <v>5</v>
      </c>
      <c r="U16" s="237">
        <v>60</v>
      </c>
      <c r="V16" s="237">
        <v>90</v>
      </c>
      <c r="W16" s="236">
        <v>1.39</v>
      </c>
      <c r="X16" s="239">
        <v>2.574</v>
      </c>
      <c r="Y16" s="238">
        <v>93.4</v>
      </c>
      <c r="Z16" s="238">
        <v>69.4</v>
      </c>
      <c r="AA16" s="236">
        <v>0.78</v>
      </c>
      <c r="AB16" s="236">
        <v>1</v>
      </c>
      <c r="AC16" s="236">
        <v>2.3</v>
      </c>
      <c r="AD16" s="239">
        <v>0.233</v>
      </c>
      <c r="AE16" s="229">
        <v>0.095</v>
      </c>
      <c r="AF16" s="229">
        <v>0</v>
      </c>
      <c r="AG16" s="229">
        <v>0</v>
      </c>
      <c r="AH16" s="238">
        <v>212.8</v>
      </c>
      <c r="AI16" s="239">
        <v>0.273</v>
      </c>
      <c r="AJ16" s="239">
        <v>1.012</v>
      </c>
      <c r="AK16" s="229">
        <v>-7276</v>
      </c>
      <c r="AL16" s="238">
        <v>63.5</v>
      </c>
      <c r="AM16" s="238">
        <v>0</v>
      </c>
      <c r="AN16" s="229">
        <v>4323</v>
      </c>
      <c r="AO16" s="239">
        <v>0</v>
      </c>
      <c r="AP16" s="236">
        <v>8.64</v>
      </c>
      <c r="AQ16" s="229">
        <v>2479</v>
      </c>
      <c r="AR16" s="236">
        <v>11.5</v>
      </c>
      <c r="AS16" s="229">
        <v>-50</v>
      </c>
      <c r="AT16" s="237">
        <v>2300</v>
      </c>
      <c r="AU16" s="236">
        <v>1</v>
      </c>
      <c r="AV16" s="236">
        <v>1.15</v>
      </c>
      <c r="AW16" s="229">
        <v>3.07</v>
      </c>
      <c r="AX16" s="229">
        <v>2</v>
      </c>
      <c r="AY16" s="236">
        <v>0.15</v>
      </c>
      <c r="AZ16" s="236">
        <v>6.85</v>
      </c>
      <c r="BA16" s="236">
        <v>3.39</v>
      </c>
      <c r="BB16" s="239">
        <v>0.164</v>
      </c>
      <c r="BC16" s="236">
        <v>12.78</v>
      </c>
      <c r="BD16" s="229">
        <v>0.483</v>
      </c>
      <c r="BE16" s="236">
        <v>1.77</v>
      </c>
      <c r="BF16" s="229">
        <v>3.56</v>
      </c>
      <c r="BG16" s="229">
        <v>190</v>
      </c>
      <c r="BH16" s="229">
        <v>293.44</v>
      </c>
      <c r="BI16" s="229">
        <v>0.517</v>
      </c>
      <c r="BJ16" s="240">
        <v>0.0055</v>
      </c>
      <c r="BK16" s="229">
        <v>3</v>
      </c>
      <c r="BL16" s="229">
        <v>2</v>
      </c>
      <c r="BM16" s="232"/>
      <c r="BN16" s="241"/>
    </row>
    <row r="17" spans="1:66" s="242" customFormat="1" ht="12.75">
      <c r="A17" s="230" t="s">
        <v>248</v>
      </c>
      <c r="B17" s="231">
        <f>+'Basic Input Data'!$G$24</f>
        <v>50000</v>
      </c>
      <c r="C17" s="232">
        <f>+'Basic Input Data'!$G$25</f>
        <v>0.26</v>
      </c>
      <c r="D17" s="232">
        <f>+'Basic Input Data'!$G$26</f>
        <v>2.4</v>
      </c>
      <c r="E17" s="232">
        <f>+'Basic Input Data'!$G$27</f>
        <v>220</v>
      </c>
      <c r="F17" s="232">
        <f>+'Basic Input Data'!$G$28</f>
        <v>2.6</v>
      </c>
      <c r="G17" s="232">
        <f>+'Basic Input Data'!$G$29</f>
        <v>0.5</v>
      </c>
      <c r="H17" s="233">
        <v>0</v>
      </c>
      <c r="I17" s="233">
        <v>0</v>
      </c>
      <c r="J17" s="234">
        <v>0</v>
      </c>
      <c r="K17" s="234">
        <f>+'Basic Input Data'!$G$30</f>
        <v>12</v>
      </c>
      <c r="L17" s="235">
        <f>+'Basic Input Data'!$G$35</f>
        <v>80000</v>
      </c>
      <c r="M17" s="235">
        <f>+'Basic Input Data'!$G$36</f>
        <v>2000</v>
      </c>
      <c r="N17" s="236">
        <v>0.75</v>
      </c>
      <c r="O17" s="237">
        <f>+'Basic Input Data'!$G$41</f>
        <v>9</v>
      </c>
      <c r="P17" s="238">
        <v>1.8</v>
      </c>
      <c r="Q17" s="236">
        <f>+'Basic Input Data'!$G$46</f>
        <v>11</v>
      </c>
      <c r="R17" s="229">
        <v>6</v>
      </c>
      <c r="S17" s="236">
        <v>0.65</v>
      </c>
      <c r="T17" s="238">
        <v>6.3</v>
      </c>
      <c r="U17" s="237">
        <v>100</v>
      </c>
      <c r="V17" s="237">
        <v>160</v>
      </c>
      <c r="W17" s="236">
        <v>1.39</v>
      </c>
      <c r="X17" s="239">
        <v>2.574</v>
      </c>
      <c r="Y17" s="238">
        <v>93.4</v>
      </c>
      <c r="Z17" s="238">
        <v>69.4</v>
      </c>
      <c r="AA17" s="236">
        <v>0.78</v>
      </c>
      <c r="AB17" s="236">
        <v>1</v>
      </c>
      <c r="AC17" s="236">
        <v>2.3</v>
      </c>
      <c r="AD17" s="239">
        <v>0.233</v>
      </c>
      <c r="AE17" s="229">
        <v>0.095</v>
      </c>
      <c r="AF17" s="229">
        <v>0</v>
      </c>
      <c r="AG17" s="229">
        <v>0</v>
      </c>
      <c r="AH17" s="238">
        <v>212.8</v>
      </c>
      <c r="AI17" s="239">
        <v>0.273</v>
      </c>
      <c r="AJ17" s="239">
        <v>1.012</v>
      </c>
      <c r="AK17" s="229">
        <v>-7276</v>
      </c>
      <c r="AL17" s="238">
        <v>63.5</v>
      </c>
      <c r="AM17" s="238">
        <v>0</v>
      </c>
      <c r="AN17" s="229">
        <v>4323</v>
      </c>
      <c r="AO17" s="239">
        <v>0</v>
      </c>
      <c r="AP17" s="236">
        <v>8.64</v>
      </c>
      <c r="AQ17" s="229">
        <v>2479</v>
      </c>
      <c r="AR17" s="236">
        <v>11.5</v>
      </c>
      <c r="AS17" s="229">
        <v>-50</v>
      </c>
      <c r="AT17" s="237">
        <v>2300</v>
      </c>
      <c r="AU17" s="236">
        <v>1</v>
      </c>
      <c r="AV17" s="236">
        <v>1.15</v>
      </c>
      <c r="AW17" s="229">
        <v>3.07</v>
      </c>
      <c r="AX17" s="229">
        <v>2</v>
      </c>
      <c r="AY17" s="236">
        <v>0.15</v>
      </c>
      <c r="AZ17" s="236">
        <v>6.85</v>
      </c>
      <c r="BA17" s="236">
        <v>3.39</v>
      </c>
      <c r="BB17" s="239">
        <v>0.164</v>
      </c>
      <c r="BC17" s="236">
        <v>12.78</v>
      </c>
      <c r="BD17" s="229">
        <v>0.483</v>
      </c>
      <c r="BE17" s="236">
        <v>1.77</v>
      </c>
      <c r="BF17" s="229">
        <v>3.56</v>
      </c>
      <c r="BG17" s="229">
        <v>190</v>
      </c>
      <c r="BH17" s="229">
        <v>293.44</v>
      </c>
      <c r="BI17" s="229">
        <v>0.517</v>
      </c>
      <c r="BJ17" s="240">
        <v>0.0055</v>
      </c>
      <c r="BK17" s="229">
        <v>3</v>
      </c>
      <c r="BL17" s="229">
        <v>2</v>
      </c>
      <c r="BM17" s="232"/>
      <c r="BN17" s="241"/>
    </row>
    <row r="18" spans="1:66" s="242" customFormat="1" ht="12.75">
      <c r="A18" s="230" t="s">
        <v>249</v>
      </c>
      <c r="B18" s="231">
        <f>+'Basic Input Data'!$H$24</f>
        <v>26000</v>
      </c>
      <c r="C18" s="232">
        <f>+'Basic Input Data'!$H$25</f>
        <v>0.26</v>
      </c>
      <c r="D18" s="232">
        <f>+'Basic Input Data'!$H$26</f>
        <v>2.4</v>
      </c>
      <c r="E18" s="232">
        <f>+'Basic Input Data'!$H$27</f>
        <v>170</v>
      </c>
      <c r="F18" s="232">
        <f>+'Basic Input Data'!$H$28</f>
        <v>2.6</v>
      </c>
      <c r="G18" s="232">
        <f>+'Basic Input Data'!$H$29</f>
        <v>0.5</v>
      </c>
      <c r="H18" s="233">
        <v>0</v>
      </c>
      <c r="I18" s="233">
        <v>0</v>
      </c>
      <c r="J18" s="234">
        <v>0</v>
      </c>
      <c r="K18" s="234">
        <f>+'Basic Input Data'!$H$30</f>
        <v>12</v>
      </c>
      <c r="L18" s="235">
        <f>+'Basic Input Data'!$H$35</f>
        <v>50000</v>
      </c>
      <c r="M18" s="235">
        <f>+'Basic Input Data'!$H$36</f>
        <v>1300</v>
      </c>
      <c r="N18" s="236">
        <v>0.85</v>
      </c>
      <c r="O18" s="237">
        <f>+'Basic Input Data'!$H$41</f>
        <v>9</v>
      </c>
      <c r="P18" s="238">
        <v>1.3</v>
      </c>
      <c r="Q18" s="236">
        <f>+'Basic Input Data'!$H$46</f>
        <v>6</v>
      </c>
      <c r="R18" s="229">
        <v>6</v>
      </c>
      <c r="S18" s="236">
        <v>0.7</v>
      </c>
      <c r="T18" s="238">
        <v>3.25</v>
      </c>
      <c r="U18" s="237">
        <v>60</v>
      </c>
      <c r="V18" s="237">
        <v>100</v>
      </c>
      <c r="W18" s="236">
        <v>1.39</v>
      </c>
      <c r="X18" s="239">
        <v>2.574</v>
      </c>
      <c r="Y18" s="238">
        <v>81.6</v>
      </c>
      <c r="Z18" s="238">
        <v>71.9</v>
      </c>
      <c r="AA18" s="236">
        <v>0.73</v>
      </c>
      <c r="AB18" s="236">
        <v>1</v>
      </c>
      <c r="AC18" s="236">
        <v>2</v>
      </c>
      <c r="AD18" s="239">
        <v>0.253</v>
      </c>
      <c r="AE18" s="229">
        <v>0.099</v>
      </c>
      <c r="AF18" s="229">
        <v>0.128</v>
      </c>
      <c r="AG18" s="229">
        <v>0</v>
      </c>
      <c r="AH18" s="238">
        <v>194</v>
      </c>
      <c r="AI18" s="239">
        <v>0.304</v>
      </c>
      <c r="AJ18" s="239">
        <v>1.008</v>
      </c>
      <c r="AK18" s="229">
        <v>-41803</v>
      </c>
      <c r="AL18" s="238">
        <v>71.6</v>
      </c>
      <c r="AM18" s="238">
        <v>0</v>
      </c>
      <c r="AN18" s="229">
        <v>5129</v>
      </c>
      <c r="AO18" s="239">
        <v>0</v>
      </c>
      <c r="AP18" s="236">
        <v>0</v>
      </c>
      <c r="AQ18" s="229">
        <v>2653</v>
      </c>
      <c r="AR18" s="236">
        <v>0</v>
      </c>
      <c r="AS18" s="229">
        <v>-30</v>
      </c>
      <c r="AT18" s="237">
        <v>2600</v>
      </c>
      <c r="AU18" s="236">
        <v>1</v>
      </c>
      <c r="AV18" s="236">
        <v>1.15</v>
      </c>
      <c r="AW18" s="229">
        <v>2.2</v>
      </c>
      <c r="AX18" s="229">
        <v>2</v>
      </c>
      <c r="AY18" s="236">
        <v>0.15</v>
      </c>
      <c r="AZ18" s="236">
        <v>4.3</v>
      </c>
      <c r="BA18" s="236">
        <v>1.93</v>
      </c>
      <c r="BB18" s="239">
        <v>0.164</v>
      </c>
      <c r="BC18" s="236">
        <v>12.78</v>
      </c>
      <c r="BD18" s="229">
        <v>0.371</v>
      </c>
      <c r="BE18" s="236">
        <v>1.49</v>
      </c>
      <c r="BF18" s="229">
        <v>251.79</v>
      </c>
      <c r="BG18" s="229">
        <v>0</v>
      </c>
      <c r="BH18" s="229">
        <v>242.03</v>
      </c>
      <c r="BI18" s="229">
        <v>0.519</v>
      </c>
      <c r="BJ18" s="240">
        <v>0</v>
      </c>
      <c r="BK18" s="229">
        <v>3</v>
      </c>
      <c r="BL18" s="229">
        <v>2</v>
      </c>
      <c r="BM18" s="232"/>
      <c r="BN18" s="241"/>
    </row>
    <row r="19" spans="1:66" s="242" customFormat="1" ht="12.75">
      <c r="A19" s="230" t="s">
        <v>250</v>
      </c>
      <c r="B19" s="231">
        <f>+'Basic Input Data'!$I$24</f>
        <v>42000</v>
      </c>
      <c r="C19" s="232">
        <f>+'Basic Input Data'!$I$25</f>
        <v>0.26</v>
      </c>
      <c r="D19" s="232">
        <f>+'Basic Input Data'!$I$26</f>
        <v>2.4</v>
      </c>
      <c r="E19" s="232">
        <f>+'Basic Input Data'!$I$27</f>
        <v>255</v>
      </c>
      <c r="F19" s="232">
        <f>+'Basic Input Data'!$I$28</f>
        <v>2.6</v>
      </c>
      <c r="G19" s="232">
        <f>+'Basic Input Data'!$I$29</f>
        <v>0.5</v>
      </c>
      <c r="H19" s="233">
        <v>0</v>
      </c>
      <c r="I19" s="233">
        <v>0</v>
      </c>
      <c r="J19" s="234">
        <v>0</v>
      </c>
      <c r="K19" s="234">
        <f>+'Basic Input Data'!$I$30</f>
        <v>12</v>
      </c>
      <c r="L19" s="235">
        <f>+'Basic Input Data'!$I$35</f>
        <v>50000</v>
      </c>
      <c r="M19" s="235">
        <f>+'Basic Input Data'!$I$36</f>
        <v>1800</v>
      </c>
      <c r="N19" s="236">
        <v>0.85</v>
      </c>
      <c r="O19" s="237">
        <f>+'Basic Input Data'!$I$41</f>
        <v>10</v>
      </c>
      <c r="P19" s="238">
        <v>1.5</v>
      </c>
      <c r="Q19" s="236">
        <f>+'Basic Input Data'!$I$46</f>
        <v>12</v>
      </c>
      <c r="R19" s="229">
        <v>6</v>
      </c>
      <c r="S19" s="236">
        <v>0.85</v>
      </c>
      <c r="T19" s="238">
        <v>5.2</v>
      </c>
      <c r="U19" s="237">
        <v>100</v>
      </c>
      <c r="V19" s="237">
        <v>250</v>
      </c>
      <c r="W19" s="236">
        <v>1.39</v>
      </c>
      <c r="X19" s="239">
        <v>2.574</v>
      </c>
      <c r="Y19" s="238">
        <v>88.8</v>
      </c>
      <c r="Z19" s="238">
        <v>72.1</v>
      </c>
      <c r="AA19" s="236">
        <v>0.73</v>
      </c>
      <c r="AB19" s="236">
        <v>1</v>
      </c>
      <c r="AC19" s="236">
        <v>4.5</v>
      </c>
      <c r="AD19" s="239">
        <v>0.292</v>
      </c>
      <c r="AE19" s="229">
        <v>0.087</v>
      </c>
      <c r="AF19" s="229">
        <v>0.094</v>
      </c>
      <c r="AG19" s="229">
        <v>0</v>
      </c>
      <c r="AH19" s="238">
        <v>177.7</v>
      </c>
      <c r="AI19" s="239">
        <v>0.31</v>
      </c>
      <c r="AJ19" s="239">
        <v>1.013</v>
      </c>
      <c r="AK19" s="229">
        <v>-22955</v>
      </c>
      <c r="AL19" s="238">
        <v>95</v>
      </c>
      <c r="AM19" s="238">
        <v>0</v>
      </c>
      <c r="AN19" s="229">
        <v>3758</v>
      </c>
      <c r="AO19" s="239">
        <v>0</v>
      </c>
      <c r="AP19" s="236">
        <v>19.12</v>
      </c>
      <c r="AQ19" s="229">
        <v>2394</v>
      </c>
      <c r="AR19" s="236">
        <v>13.76</v>
      </c>
      <c r="AS19" s="229">
        <v>-85</v>
      </c>
      <c r="AT19" s="237">
        <v>1800</v>
      </c>
      <c r="AU19" s="236">
        <v>1</v>
      </c>
      <c r="AV19" s="236">
        <v>1.15</v>
      </c>
      <c r="AW19" s="229">
        <v>3.07</v>
      </c>
      <c r="AX19" s="229">
        <v>2</v>
      </c>
      <c r="AY19" s="236">
        <v>0.15</v>
      </c>
      <c r="AZ19" s="236">
        <v>7.6</v>
      </c>
      <c r="BA19" s="236">
        <v>3.39</v>
      </c>
      <c r="BB19" s="239">
        <v>0.164</v>
      </c>
      <c r="BC19" s="236">
        <v>12.78</v>
      </c>
      <c r="BD19" s="229">
        <v>0.371</v>
      </c>
      <c r="BE19" s="236">
        <v>1.49</v>
      </c>
      <c r="BF19" s="229">
        <v>251.79</v>
      </c>
      <c r="BG19" s="229">
        <v>0</v>
      </c>
      <c r="BH19" s="229">
        <v>242.03</v>
      </c>
      <c r="BI19" s="229">
        <v>0.519</v>
      </c>
      <c r="BJ19" s="240">
        <v>0</v>
      </c>
      <c r="BK19" s="229">
        <v>3</v>
      </c>
      <c r="BL19" s="229">
        <v>2</v>
      </c>
      <c r="BM19" s="232"/>
      <c r="BN19" s="241"/>
    </row>
    <row r="20" spans="1:66" s="242" customFormat="1" ht="12.75">
      <c r="A20" s="243" t="s">
        <v>251</v>
      </c>
      <c r="B20" s="231">
        <f>+'Basic Input Data'!$J$24</f>
        <v>60000</v>
      </c>
      <c r="C20" s="232">
        <f>+'Basic Input Data'!$J$25</f>
        <v>0.26</v>
      </c>
      <c r="D20" s="232">
        <f>+'Basic Input Data'!$J$26</f>
        <v>2.4</v>
      </c>
      <c r="E20" s="232">
        <f>+'Basic Input Data'!$J$27</f>
        <v>255</v>
      </c>
      <c r="F20" s="232">
        <f>+'Basic Input Data'!$J$28</f>
        <v>2.6</v>
      </c>
      <c r="G20" s="232">
        <f>+'Basic Input Data'!$J$29</f>
        <v>0.5</v>
      </c>
      <c r="H20" s="233">
        <v>0</v>
      </c>
      <c r="I20" s="233">
        <v>0</v>
      </c>
      <c r="J20" s="234">
        <v>0</v>
      </c>
      <c r="K20" s="234">
        <f>+'Basic Input Data'!$J$30</f>
        <v>12</v>
      </c>
      <c r="L20" s="235">
        <f>+'Basic Input Data'!$J$35</f>
        <v>70000</v>
      </c>
      <c r="M20" s="235">
        <f>+'Basic Input Data'!$J$36</f>
        <v>2000</v>
      </c>
      <c r="N20" s="218">
        <v>0.85</v>
      </c>
      <c r="O20" s="237">
        <f>+'Basic Input Data'!$J$41</f>
        <v>10</v>
      </c>
      <c r="P20" s="238">
        <v>1.8</v>
      </c>
      <c r="Q20" s="236">
        <f>+'Basic Input Data'!$J$46</f>
        <v>20</v>
      </c>
      <c r="R20" s="244">
        <v>10</v>
      </c>
      <c r="S20" s="218">
        <v>0.85</v>
      </c>
      <c r="T20" s="209">
        <v>5.2</v>
      </c>
      <c r="U20" s="245">
        <v>100</v>
      </c>
      <c r="V20" s="245">
        <v>250</v>
      </c>
      <c r="W20" s="218">
        <v>1.39</v>
      </c>
      <c r="X20" s="246">
        <v>2.574</v>
      </c>
      <c r="Y20" s="209">
        <v>88.8</v>
      </c>
      <c r="Z20" s="209">
        <v>72.1</v>
      </c>
      <c r="AA20" s="218">
        <v>0.73</v>
      </c>
      <c r="AB20" s="218">
        <v>1</v>
      </c>
      <c r="AC20" s="218">
        <v>6</v>
      </c>
      <c r="AD20" s="246">
        <v>0.292</v>
      </c>
      <c r="AE20" s="244">
        <v>0.087</v>
      </c>
      <c r="AF20" s="244">
        <v>0.094</v>
      </c>
      <c r="AG20" s="244">
        <v>0</v>
      </c>
      <c r="AH20" s="209">
        <v>177.7</v>
      </c>
      <c r="AI20" s="246">
        <v>0.31</v>
      </c>
      <c r="AJ20" s="246">
        <v>1.013</v>
      </c>
      <c r="AK20" s="244">
        <v>-22955</v>
      </c>
      <c r="AL20" s="209">
        <v>95</v>
      </c>
      <c r="AM20" s="209">
        <v>0</v>
      </c>
      <c r="AN20" s="244">
        <v>3758</v>
      </c>
      <c r="AO20" s="246">
        <v>0</v>
      </c>
      <c r="AP20" s="218">
        <v>19.12</v>
      </c>
      <c r="AQ20" s="244">
        <v>2394</v>
      </c>
      <c r="AR20" s="218">
        <v>13.76</v>
      </c>
      <c r="AS20" s="244">
        <v>-85</v>
      </c>
      <c r="AT20" s="245">
        <v>1800</v>
      </c>
      <c r="AU20" s="218">
        <v>1</v>
      </c>
      <c r="AV20" s="218">
        <v>1.15</v>
      </c>
      <c r="AW20" s="244">
        <v>3.07</v>
      </c>
      <c r="AX20" s="244">
        <v>2</v>
      </c>
      <c r="AY20" s="218">
        <v>0.15</v>
      </c>
      <c r="AZ20" s="218">
        <v>7.3</v>
      </c>
      <c r="BA20" s="218">
        <v>3.39</v>
      </c>
      <c r="BB20" s="246">
        <v>0.164</v>
      </c>
      <c r="BC20" s="218">
        <v>12.78</v>
      </c>
      <c r="BD20" s="244">
        <v>0.371</v>
      </c>
      <c r="BE20" s="218">
        <v>8.61</v>
      </c>
      <c r="BF20" s="244">
        <v>35.31</v>
      </c>
      <c r="BG20" s="244">
        <v>0</v>
      </c>
      <c r="BH20" s="244">
        <v>301.46</v>
      </c>
      <c r="BI20" s="244">
        <v>0.519</v>
      </c>
      <c r="BJ20" s="247">
        <v>0</v>
      </c>
      <c r="BK20" s="244">
        <v>3</v>
      </c>
      <c r="BL20" s="244">
        <v>2</v>
      </c>
      <c r="BM20" s="248"/>
      <c r="BN20" s="249"/>
    </row>
    <row r="21" spans="1:66" s="242" customFormat="1" ht="12.75">
      <c r="A21" s="243" t="s">
        <v>252</v>
      </c>
      <c r="B21" s="231">
        <f>+'Basic Input Data'!$K$24</f>
        <v>89000</v>
      </c>
      <c r="C21" s="232">
        <f>+'Basic Input Data'!$K$25</f>
        <v>0.26</v>
      </c>
      <c r="D21" s="232">
        <f>+'Basic Input Data'!$K$26</f>
        <v>2.4</v>
      </c>
      <c r="E21" s="232">
        <f>+'Basic Input Data'!$K$27</f>
        <v>320</v>
      </c>
      <c r="F21" s="232">
        <f>+'Basic Input Data'!$K$28</f>
        <v>2.6</v>
      </c>
      <c r="G21" s="232">
        <f>+'Basic Input Data'!$K$29</f>
        <v>0.5</v>
      </c>
      <c r="H21" s="233">
        <v>0</v>
      </c>
      <c r="I21" s="233">
        <v>0</v>
      </c>
      <c r="J21" s="234">
        <v>0</v>
      </c>
      <c r="K21" s="234">
        <f>+'Basic Input Data'!$K$30</f>
        <v>12</v>
      </c>
      <c r="L21" s="235">
        <f>+'Basic Input Data'!$K$35</f>
        <v>80000</v>
      </c>
      <c r="M21" s="235">
        <f>+'Basic Input Data'!$K$36</f>
        <v>2000</v>
      </c>
      <c r="N21" s="218">
        <v>0.85</v>
      </c>
      <c r="O21" s="237">
        <f>+'Basic Input Data'!$K$41</f>
        <v>10</v>
      </c>
      <c r="P21" s="238">
        <v>2.2</v>
      </c>
      <c r="Q21" s="236">
        <f>+'Basic Input Data'!$K$46</f>
        <v>30</v>
      </c>
      <c r="R21" s="244">
        <v>18</v>
      </c>
      <c r="S21" s="218">
        <v>0.63</v>
      </c>
      <c r="T21" s="209">
        <v>5.75</v>
      </c>
      <c r="U21" s="245">
        <v>210</v>
      </c>
      <c r="V21" s="245">
        <v>500</v>
      </c>
      <c r="W21" s="218">
        <v>1.39</v>
      </c>
      <c r="X21" s="246">
        <v>2.574</v>
      </c>
      <c r="Y21" s="209">
        <v>84.1</v>
      </c>
      <c r="Z21" s="209">
        <v>49.6</v>
      </c>
      <c r="AA21" s="218">
        <v>0.73</v>
      </c>
      <c r="AB21" s="218">
        <v>1</v>
      </c>
      <c r="AC21" s="218">
        <v>13</v>
      </c>
      <c r="AD21" s="246">
        <v>0.17</v>
      </c>
      <c r="AE21" s="244">
        <v>0.04</v>
      </c>
      <c r="AF21" s="244">
        <v>0.023</v>
      </c>
      <c r="AG21" s="244">
        <v>0</v>
      </c>
      <c r="AH21" s="209">
        <v>130.9</v>
      </c>
      <c r="AI21" s="246">
        <v>0.244</v>
      </c>
      <c r="AJ21" s="246">
        <v>1.018</v>
      </c>
      <c r="AK21" s="244">
        <v>-30559</v>
      </c>
      <c r="AL21" s="209">
        <v>156.1</v>
      </c>
      <c r="AM21" s="209">
        <v>0</v>
      </c>
      <c r="AN21" s="244">
        <v>4002</v>
      </c>
      <c r="AO21" s="246">
        <v>0</v>
      </c>
      <c r="AP21" s="218">
        <v>4.41</v>
      </c>
      <c r="AQ21" s="244">
        <v>4435</v>
      </c>
      <c r="AR21" s="218">
        <v>26.08</v>
      </c>
      <c r="AS21" s="244">
        <v>-85</v>
      </c>
      <c r="AT21" s="245">
        <v>1700</v>
      </c>
      <c r="AU21" s="218">
        <v>1</v>
      </c>
      <c r="AV21" s="218">
        <v>1.15</v>
      </c>
      <c r="AW21" s="244">
        <v>5.15</v>
      </c>
      <c r="AX21" s="244">
        <v>2</v>
      </c>
      <c r="AY21" s="218">
        <v>0.15</v>
      </c>
      <c r="AZ21" s="218">
        <v>8.39</v>
      </c>
      <c r="BA21" s="218">
        <v>4.57</v>
      </c>
      <c r="BB21" s="246">
        <v>0.164</v>
      </c>
      <c r="BC21" s="218">
        <v>12.78</v>
      </c>
      <c r="BD21" s="244">
        <v>0.371</v>
      </c>
      <c r="BE21" s="218">
        <v>13.94</v>
      </c>
      <c r="BF21" s="244">
        <v>15.65</v>
      </c>
      <c r="BG21" s="244">
        <v>0</v>
      </c>
      <c r="BH21" s="244">
        <v>652.51</v>
      </c>
      <c r="BI21" s="244">
        <v>0.519</v>
      </c>
      <c r="BJ21" s="247">
        <v>0</v>
      </c>
      <c r="BK21" s="244">
        <v>3</v>
      </c>
      <c r="BL21" s="244">
        <v>2</v>
      </c>
      <c r="BM21" s="248"/>
      <c r="BN21" s="249"/>
    </row>
    <row r="22" spans="1:66" ht="12.75" hidden="1">
      <c r="A22" s="13"/>
      <c r="B22" s="64"/>
      <c r="C22" s="60"/>
      <c r="D22" s="60"/>
      <c r="E22" s="65"/>
      <c r="F22" s="60"/>
      <c r="G22" s="60"/>
      <c r="H22" s="7"/>
      <c r="I22" s="60"/>
      <c r="J22" s="66"/>
      <c r="K22" s="69"/>
      <c r="L22" s="69"/>
      <c r="M22" s="69"/>
      <c r="N22" s="61"/>
      <c r="O22" s="69"/>
      <c r="P22" s="67"/>
      <c r="Q22" s="61"/>
      <c r="R22" s="69"/>
      <c r="S22" s="61"/>
      <c r="T22" s="70"/>
      <c r="U22" s="65"/>
      <c r="V22" s="65"/>
      <c r="W22" s="61"/>
      <c r="X22" s="71"/>
      <c r="Y22" s="70"/>
      <c r="Z22" s="70"/>
      <c r="AA22" s="61"/>
      <c r="AB22" s="61"/>
      <c r="AC22" s="61"/>
      <c r="AD22" s="71"/>
      <c r="AE22" s="69"/>
      <c r="AF22" s="69"/>
      <c r="AG22" s="69"/>
      <c r="AH22" s="70"/>
      <c r="AI22" s="71"/>
      <c r="AJ22" s="71"/>
      <c r="AK22" s="69"/>
      <c r="AL22" s="70"/>
      <c r="AM22" s="70"/>
      <c r="AN22" s="69"/>
      <c r="AO22" s="71"/>
      <c r="AP22" s="61"/>
      <c r="AQ22" s="69"/>
      <c r="AR22" s="61"/>
      <c r="AS22" s="16"/>
      <c r="AT22" s="14"/>
      <c r="AU22" s="61"/>
      <c r="AV22" s="15"/>
      <c r="AW22" s="16"/>
      <c r="AY22" s="7"/>
      <c r="AZ22" s="7"/>
      <c r="BA22" s="7"/>
      <c r="BB22" s="8"/>
      <c r="BC22" s="7"/>
      <c r="BD22" s="16"/>
      <c r="BE22" s="15"/>
      <c r="BF22" s="16"/>
      <c r="BG22" s="16"/>
      <c r="BH22" s="16"/>
      <c r="BI22" s="16"/>
      <c r="BJ22" s="17"/>
      <c r="BK22" s="16"/>
      <c r="BL22" s="16"/>
      <c r="BM22" s="15"/>
      <c r="BN22" s="153"/>
    </row>
    <row r="23" spans="1:66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4"/>
      <c r="BN23" s="154"/>
    </row>
    <row r="25" spans="25:28" ht="12.75">
      <c r="Y25" s="67"/>
      <c r="Z25" s="67"/>
      <c r="AA25" s="7"/>
      <c r="AB25" s="7"/>
    </row>
    <row r="26" spans="25:28" ht="12.75">
      <c r="Y26" s="67"/>
      <c r="Z26" s="67"/>
      <c r="AA26" s="7"/>
      <c r="AB26" s="7"/>
    </row>
    <row r="27" spans="25:28" ht="12.75">
      <c r="Y27" s="67"/>
      <c r="Z27" s="67"/>
      <c r="AA27" s="7"/>
      <c r="AB27" s="7"/>
    </row>
    <row r="28" spans="25:28" ht="12.75">
      <c r="Y28" s="67"/>
      <c r="Z28" s="67"/>
      <c r="AA28" s="7"/>
      <c r="AB28" s="7"/>
    </row>
    <row r="29" spans="25:28" ht="12.75">
      <c r="Y29" s="67"/>
      <c r="Z29" s="67"/>
      <c r="AA29" s="7"/>
      <c r="AB29" s="7"/>
    </row>
    <row r="30" spans="25:28" ht="12.75">
      <c r="Y30" s="67"/>
      <c r="Z30" s="67"/>
      <c r="AA30" s="7"/>
      <c r="AB30" s="7"/>
    </row>
    <row r="31" spans="25:28" ht="12.75">
      <c r="Y31" s="67"/>
      <c r="Z31" s="67"/>
      <c r="AA31" s="7"/>
      <c r="AB31" s="7"/>
    </row>
    <row r="32" spans="25:28" ht="12.75">
      <c r="Y32" s="70"/>
      <c r="Z32" s="70"/>
      <c r="AA32" s="7"/>
      <c r="AB32" s="7"/>
    </row>
    <row r="33" spans="25:28" ht="12.75">
      <c r="Y33" s="70"/>
      <c r="Z33" s="70"/>
      <c r="AA33" s="7"/>
      <c r="AB33" s="7"/>
    </row>
  </sheetData>
  <printOptions horizontalCentered="1"/>
  <pageMargins left="0.75" right="0.75" top="0.75" bottom="0.75" header="0.5" footer="0.5"/>
  <pageSetup fitToHeight="1" fitToWidth="1" horizontalDpi="300" verticalDpi="300" orientation="landscape" scale="24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5" width="10.7109375" style="0" customWidth="1"/>
    <col min="12" max="12" width="1.7109375" style="0" customWidth="1"/>
  </cols>
  <sheetData>
    <row r="1" ht="12.75">
      <c r="L1" s="154"/>
    </row>
    <row r="2" spans="1:12" ht="18">
      <c r="A2" s="164" t="s">
        <v>253</v>
      </c>
      <c r="B2" s="94"/>
      <c r="C2" s="94"/>
      <c r="D2" s="94"/>
      <c r="E2" s="94"/>
      <c r="F2" s="94"/>
      <c r="G2" s="94"/>
      <c r="H2" s="94"/>
      <c r="I2" s="94"/>
      <c r="J2" s="94"/>
      <c r="L2" s="154"/>
    </row>
    <row r="3" ht="12.75">
      <c r="L3" s="154"/>
    </row>
    <row r="4" spans="1:12" ht="12.75">
      <c r="A4" t="s">
        <v>995</v>
      </c>
      <c r="L4" s="154"/>
    </row>
    <row r="5" ht="12.75">
      <c r="L5" s="154"/>
    </row>
    <row r="6" spans="2:12" ht="12.75">
      <c r="B6" s="163" t="s">
        <v>996</v>
      </c>
      <c r="L6" s="154"/>
    </row>
    <row r="7" spans="2:12" ht="12.75">
      <c r="B7" t="s">
        <v>997</v>
      </c>
      <c r="L7" s="154"/>
    </row>
    <row r="8" spans="2:12" ht="12.75">
      <c r="B8" t="s">
        <v>998</v>
      </c>
      <c r="L8" s="154"/>
    </row>
    <row r="9" ht="12.75">
      <c r="L9" s="154"/>
    </row>
    <row r="10" spans="2:12" ht="12.75">
      <c r="B10" t="s">
        <v>1003</v>
      </c>
      <c r="L10" s="154"/>
    </row>
    <row r="11" spans="2:12" ht="12.75">
      <c r="B11" t="s">
        <v>1004</v>
      </c>
      <c r="L11" s="154"/>
    </row>
    <row r="12" ht="12.75">
      <c r="L12" s="154"/>
    </row>
    <row r="13" ht="12.75">
      <c r="L13" s="154"/>
    </row>
    <row r="14" ht="12.75">
      <c r="L14" s="154"/>
    </row>
    <row r="15" ht="12.75">
      <c r="L15" s="154"/>
    </row>
    <row r="16" spans="2:12" ht="12.75">
      <c r="B16" t="s">
        <v>999</v>
      </c>
      <c r="L16" s="154"/>
    </row>
    <row r="17" ht="12.75">
      <c r="L17" s="154"/>
    </row>
    <row r="18" spans="2:12" ht="12.75">
      <c r="B18" s="163" t="s">
        <v>1000</v>
      </c>
      <c r="L18" s="154"/>
    </row>
    <row r="19" spans="2:12" ht="12.75">
      <c r="B19" t="s">
        <v>1001</v>
      </c>
      <c r="L19" s="154"/>
    </row>
    <row r="20" spans="2:12" ht="12.75">
      <c r="B20" s="163" t="s">
        <v>1005</v>
      </c>
      <c r="L20" s="154"/>
    </row>
    <row r="21" spans="2:12" ht="12.75">
      <c r="B21" t="s">
        <v>1002</v>
      </c>
      <c r="L21" s="154"/>
    </row>
    <row r="22" ht="12.75">
      <c r="L22" s="154"/>
    </row>
    <row r="23" spans="2:12" ht="12.75">
      <c r="B23" s="167" t="s">
        <v>1007</v>
      </c>
      <c r="C23" s="124"/>
      <c r="D23" s="124"/>
      <c r="E23" s="125"/>
      <c r="F23" s="250" t="s">
        <v>1061</v>
      </c>
      <c r="G23" s="189"/>
      <c r="H23" s="189"/>
      <c r="I23" s="189"/>
      <c r="J23" s="190"/>
      <c r="L23" s="154"/>
    </row>
    <row r="24" ht="12.75">
      <c r="L24" s="154"/>
    </row>
    <row r="25" ht="12.75">
      <c r="L25" s="154"/>
    </row>
    <row r="26" ht="12.75">
      <c r="L26" s="154"/>
    </row>
    <row r="27" ht="12.75">
      <c r="L27" s="154"/>
    </row>
    <row r="28" ht="12.75">
      <c r="L28" s="154"/>
    </row>
    <row r="29" spans="1:12" ht="9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ht="12.75">
      <c r="L30" s="154"/>
    </row>
    <row r="31" ht="12.75">
      <c r="L31" s="154"/>
    </row>
    <row r="32" ht="12.75">
      <c r="L32" s="154"/>
    </row>
    <row r="33" spans="1:12" ht="18">
      <c r="A33" s="164" t="s">
        <v>1008</v>
      </c>
      <c r="B33" s="94"/>
      <c r="C33" s="94"/>
      <c r="D33" s="94"/>
      <c r="E33" s="94"/>
      <c r="F33" s="94"/>
      <c r="G33" s="94"/>
      <c r="H33" s="94"/>
      <c r="I33" s="94"/>
      <c r="J33" s="94"/>
      <c r="L33" s="154"/>
    </row>
    <row r="34" spans="1:12" ht="18">
      <c r="A34" s="164"/>
      <c r="B34" s="94"/>
      <c r="C34" s="94"/>
      <c r="D34" s="94"/>
      <c r="E34" s="94"/>
      <c r="F34" s="94"/>
      <c r="G34" s="94"/>
      <c r="H34" s="94"/>
      <c r="I34" s="94"/>
      <c r="J34" s="94"/>
      <c r="L34" s="154"/>
    </row>
    <row r="35" spans="1:12" ht="18">
      <c r="A35" s="164"/>
      <c r="B35" s="94"/>
      <c r="C35" s="94"/>
      <c r="D35" s="94"/>
      <c r="E35" s="94"/>
      <c r="F35" s="94"/>
      <c r="G35" s="94"/>
      <c r="H35" s="94"/>
      <c r="I35" s="94"/>
      <c r="J35" s="94"/>
      <c r="L35" s="154"/>
    </row>
    <row r="36" ht="12.75">
      <c r="L36" s="154"/>
    </row>
    <row r="37" spans="1:12" ht="12.75">
      <c r="A37" s="57" t="s">
        <v>254</v>
      </c>
      <c r="C37" s="270">
        <v>38215.928715277776</v>
      </c>
      <c r="D37" s="242"/>
      <c r="E37" s="242"/>
      <c r="F37" s="242"/>
      <c r="L37" s="154"/>
    </row>
    <row r="38" spans="1:12" ht="12.75">
      <c r="A38" s="57" t="s">
        <v>255</v>
      </c>
      <c r="C38" s="270">
        <v>38215.92883101852</v>
      </c>
      <c r="D38" s="242"/>
      <c r="E38" s="242"/>
      <c r="F38" s="242"/>
      <c r="L38" s="154"/>
    </row>
    <row r="39" spans="1:12" ht="12.75">
      <c r="A39" s="57" t="s">
        <v>256</v>
      </c>
      <c r="C39" s="270">
        <f>+C38-C37</f>
        <v>0.00011574074596865103</v>
      </c>
      <c r="D39" s="242"/>
      <c r="E39" s="242"/>
      <c r="F39" s="242"/>
      <c r="L39" s="154"/>
    </row>
    <row r="40" spans="1:12" ht="12.75">
      <c r="A40" s="57"/>
      <c r="C40" s="270"/>
      <c r="D40" s="242"/>
      <c r="E40" s="242"/>
      <c r="F40" s="242"/>
      <c r="L40" s="154"/>
    </row>
    <row r="41" spans="1:12" ht="12.75">
      <c r="A41" s="57" t="s">
        <v>257</v>
      </c>
      <c r="C41" s="242" t="s">
        <v>1063</v>
      </c>
      <c r="D41" s="242"/>
      <c r="E41" s="242"/>
      <c r="F41" s="242"/>
      <c r="L41" s="154"/>
    </row>
    <row r="42" ht="12.75">
      <c r="L42" s="154"/>
    </row>
    <row r="43" spans="1:12" ht="9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</sheetData>
  <printOptions horizontalCentered="1"/>
  <pageMargins left="0.75" right="0.75" top="0.75" bottom="0.75" header="0.5" footer="0.5"/>
  <pageSetup fitToHeight="1" fitToWidth="1" horizontalDpi="300" verticalDpi="300" orientation="landscape" scale="91" r:id="rId2"/>
  <headerFooter alignWithMargins="0">
    <oddHeader>&amp;L&amp;URoad Management Initiative&amp;C&amp;ERED Model - VOC Module Version 3.2&amp;R&amp;USub-Saharan Africa</oddHeader>
    <oddFooter>&amp;L&amp;D - &amp;F - &amp;A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37.421875" style="0" customWidth="1"/>
    <col min="3" max="3" width="20.7109375" style="0" customWidth="1"/>
    <col min="4" max="10" width="12.7109375" style="0" customWidth="1"/>
    <col min="12" max="12" width="1.7109375" style="0" customWidth="1"/>
  </cols>
  <sheetData>
    <row r="1" ht="12.75">
      <c r="L1" s="154"/>
    </row>
    <row r="2" ht="12.75">
      <c r="L2" s="154"/>
    </row>
    <row r="3" spans="1:12" ht="18">
      <c r="A3" s="166" t="s">
        <v>706</v>
      </c>
      <c r="B3" s="94"/>
      <c r="C3" s="94"/>
      <c r="D3" s="94"/>
      <c r="E3" s="94"/>
      <c r="F3" s="94"/>
      <c r="G3" s="94"/>
      <c r="H3" s="94"/>
      <c r="I3" s="94"/>
      <c r="J3" s="94"/>
      <c r="L3" s="154"/>
    </row>
    <row r="4" ht="12.75">
      <c r="L4" s="154"/>
    </row>
    <row r="5" spans="8:12" ht="12.75">
      <c r="H5" s="103" t="s">
        <v>707</v>
      </c>
      <c r="I5" s="72"/>
      <c r="J5" s="73"/>
      <c r="L5" s="154"/>
    </row>
    <row r="6" spans="2:12" ht="12.75">
      <c r="B6" s="102"/>
      <c r="D6" s="103" t="str">
        <f>+"VOC ($/veh-km) as a Function of Roughness (IRI)"</f>
        <v>VOC ($/veh-km) as a Function of Roughness (IRI)</v>
      </c>
      <c r="E6" s="72"/>
      <c r="F6" s="72"/>
      <c r="G6" s="73"/>
      <c r="H6" s="128" t="s">
        <v>708</v>
      </c>
      <c r="I6" s="128" t="s">
        <v>708</v>
      </c>
      <c r="J6" s="98" t="s">
        <v>708</v>
      </c>
      <c r="L6" s="154"/>
    </row>
    <row r="7" spans="4:12" ht="12.75">
      <c r="D7" s="103" t="s">
        <v>709</v>
      </c>
      <c r="E7" s="72"/>
      <c r="F7" s="72"/>
      <c r="G7" s="73"/>
      <c r="H7" s="198">
        <v>2</v>
      </c>
      <c r="I7" s="271">
        <v>10</v>
      </c>
      <c r="J7" s="271">
        <v>20</v>
      </c>
      <c r="L7" s="154"/>
    </row>
    <row r="8" spans="4:12" ht="12.75">
      <c r="D8" s="104" t="s">
        <v>710</v>
      </c>
      <c r="E8" s="104" t="s">
        <v>711</v>
      </c>
      <c r="F8" s="104" t="s">
        <v>712</v>
      </c>
      <c r="G8" s="104" t="s">
        <v>713</v>
      </c>
      <c r="H8" s="129" t="s">
        <v>259</v>
      </c>
      <c r="I8" s="129" t="s">
        <v>259</v>
      </c>
      <c r="J8" s="100" t="s">
        <v>259</v>
      </c>
      <c r="L8" s="154"/>
    </row>
    <row r="9" spans="1:12" ht="12.75">
      <c r="A9" s="95" t="s">
        <v>714</v>
      </c>
      <c r="B9" s="95" t="s">
        <v>715</v>
      </c>
      <c r="C9" s="95" t="s">
        <v>104</v>
      </c>
      <c r="D9" s="251">
        <v>0.11509161981554657</v>
      </c>
      <c r="E9" s="251">
        <v>-0.00042637795160820557</v>
      </c>
      <c r="F9" s="251">
        <v>0.0009291863818789898</v>
      </c>
      <c r="G9" s="251">
        <v>-1.786447770157917E-05</v>
      </c>
      <c r="H9" s="130">
        <f>+D9+E9*$H$7+F9*$H$7^2+G9*$H$7^3</f>
        <v>0.11781269361823347</v>
      </c>
      <c r="I9" s="131">
        <f>+D9+E9*$I$7+F9*$I$7^2+G9*$I$7^3</f>
        <v>0.18588200078578432</v>
      </c>
      <c r="J9" s="132">
        <f>+D9+E9*$J$7+F9*$J$7^2+G9*$J$7^3</f>
        <v>0.33532279192234504</v>
      </c>
      <c r="L9" s="154"/>
    </row>
    <row r="10" spans="1:12" ht="12.75">
      <c r="A10" s="96" t="s">
        <v>716</v>
      </c>
      <c r="B10" t="str">
        <f>+'Basic Input Data'!$B$9</f>
        <v>Flat</v>
      </c>
      <c r="C10" s="96" t="s">
        <v>717</v>
      </c>
      <c r="D10" s="252">
        <v>0.1330532160737785</v>
      </c>
      <c r="E10" s="252">
        <v>-0.00027691561285366644</v>
      </c>
      <c r="F10" s="252">
        <v>0.0014014345302522698</v>
      </c>
      <c r="G10" s="252">
        <v>-2.7028601192149834E-05</v>
      </c>
      <c r="H10" s="133">
        <f aca="true" t="shared" si="0" ref="H10:H25">+D10+E10*$H$7+F10*$H$7^2+G10*$H$7^3</f>
        <v>0.13788889415954306</v>
      </c>
      <c r="I10" s="134">
        <f aca="true" t="shared" si="1" ref="I10:I25">+D10+E10*$I$7+F10*$I$7^2+G10*$I$7^3</f>
        <v>0.24339891177831902</v>
      </c>
      <c r="J10" s="135">
        <f aca="true" t="shared" si="2" ref="J10:J25">+D10+E10*$J$7+F10*$J$7^2+G10*$J$7^3</f>
        <v>0.4718599063804144</v>
      </c>
      <c r="L10" s="154"/>
    </row>
    <row r="11" spans="1:12" ht="12.75">
      <c r="A11" s="96" t="s">
        <v>718</v>
      </c>
      <c r="B11" s="96"/>
      <c r="C11" s="96" t="s">
        <v>719</v>
      </c>
      <c r="D11" s="252">
        <v>0.138239092424249</v>
      </c>
      <c r="E11" s="252">
        <v>0.000870856229441951</v>
      </c>
      <c r="F11" s="252">
        <v>0.0003947072438433064</v>
      </c>
      <c r="G11" s="252">
        <v>2.057672957740737E-06</v>
      </c>
      <c r="H11" s="133">
        <f t="shared" si="0"/>
        <v>0.14157609524216808</v>
      </c>
      <c r="I11" s="134">
        <f t="shared" si="1"/>
        <v>0.1884760520607399</v>
      </c>
      <c r="J11" s="135">
        <f t="shared" si="2"/>
        <v>0.33000049821233646</v>
      </c>
      <c r="L11" s="154"/>
    </row>
    <row r="12" spans="1:12" ht="12.75">
      <c r="A12" s="96" t="s">
        <v>720</v>
      </c>
      <c r="B12" s="96" t="s">
        <v>721</v>
      </c>
      <c r="C12" s="96" t="s">
        <v>247</v>
      </c>
      <c r="D12" s="252">
        <v>0.19431493575758219</v>
      </c>
      <c r="E12" s="252">
        <v>0.0012423077275706788</v>
      </c>
      <c r="F12" s="252">
        <v>0.0004879434630588869</v>
      </c>
      <c r="G12" s="252">
        <v>1.0038291311428768E-06</v>
      </c>
      <c r="H12" s="133">
        <f t="shared" si="0"/>
        <v>0.19875935569800823</v>
      </c>
      <c r="I12" s="134">
        <f t="shared" si="1"/>
        <v>0.25653618847032056</v>
      </c>
      <c r="J12" s="135">
        <f t="shared" si="2"/>
        <v>0.4223691085816936</v>
      </c>
      <c r="L12" s="154"/>
    </row>
    <row r="13" spans="1:12" ht="12.75">
      <c r="A13" s="96" t="s">
        <v>722</v>
      </c>
      <c r="B13" s="96" t="str">
        <f>+'Basic Input Data'!$B$17</f>
        <v>Paved</v>
      </c>
      <c r="C13" s="96" t="s">
        <v>723</v>
      </c>
      <c r="D13" s="252">
        <v>0.2572120376021104</v>
      </c>
      <c r="E13" s="252">
        <v>0.001260820481383262</v>
      </c>
      <c r="F13" s="252">
        <v>0.0005846075828519743</v>
      </c>
      <c r="G13" s="252">
        <v>1.0600691042630948E-07</v>
      </c>
      <c r="H13" s="133">
        <f t="shared" si="0"/>
        <v>0.26207295695156824</v>
      </c>
      <c r="I13" s="134">
        <f t="shared" si="1"/>
        <v>0.3283870076115668</v>
      </c>
      <c r="J13" s="135">
        <f t="shared" si="2"/>
        <v>0.5171195356539758</v>
      </c>
      <c r="L13" s="154"/>
    </row>
    <row r="14" spans="1:12" ht="12.75">
      <c r="A14" s="96" t="s">
        <v>724</v>
      </c>
      <c r="B14" s="96"/>
      <c r="C14" s="96" t="s">
        <v>249</v>
      </c>
      <c r="D14" s="252">
        <v>0.18692129389986367</v>
      </c>
      <c r="E14" s="252">
        <v>0.011507909219246864</v>
      </c>
      <c r="F14" s="252">
        <v>0.0006221365399816641</v>
      </c>
      <c r="G14" s="252">
        <v>-1.0505798753043112E-05</v>
      </c>
      <c r="H14" s="133">
        <f t="shared" si="0"/>
        <v>0.21234161210825972</v>
      </c>
      <c r="I14" s="134">
        <f t="shared" si="1"/>
        <v>0.3537082413374556</v>
      </c>
      <c r="J14" s="135">
        <f t="shared" si="2"/>
        <v>0.5818877042531218</v>
      </c>
      <c r="L14" s="154"/>
    </row>
    <row r="15" spans="1:12" ht="12.75">
      <c r="A15" s="96" t="s">
        <v>725</v>
      </c>
      <c r="B15" s="96"/>
      <c r="C15" s="96" t="s">
        <v>250</v>
      </c>
      <c r="D15" s="252">
        <v>0.23519834714097046</v>
      </c>
      <c r="E15" s="252">
        <v>0.016946739402686938</v>
      </c>
      <c r="F15" s="252">
        <v>0.0008125861629673269</v>
      </c>
      <c r="G15" s="252">
        <v>-1.3956830474942946E-05</v>
      </c>
      <c r="H15" s="133">
        <f t="shared" si="0"/>
        <v>0.2722305159544141</v>
      </c>
      <c r="I15" s="134">
        <f t="shared" si="1"/>
        <v>0.47196752698962957</v>
      </c>
      <c r="J15" s="135">
        <f t="shared" si="2"/>
        <v>0.7875129565820964</v>
      </c>
      <c r="L15" s="154"/>
    </row>
    <row r="16" spans="1:12" ht="12.75">
      <c r="A16" s="96" t="s">
        <v>726</v>
      </c>
      <c r="B16" s="96"/>
      <c r="C16" s="96" t="s">
        <v>251</v>
      </c>
      <c r="D16" s="252">
        <v>0.36873644914363546</v>
      </c>
      <c r="E16" s="252">
        <v>0.023763561742087397</v>
      </c>
      <c r="F16" s="252">
        <v>0.0009036536546069687</v>
      </c>
      <c r="G16" s="252">
        <v>-1.5283776148720546E-05</v>
      </c>
      <c r="H16" s="133">
        <f t="shared" si="0"/>
        <v>0.4197559170370484</v>
      </c>
      <c r="I16" s="134">
        <f t="shared" si="1"/>
        <v>0.6814536558764857</v>
      </c>
      <c r="J16" s="135">
        <f t="shared" si="2"/>
        <v>1.0831989366384065</v>
      </c>
      <c r="L16" s="154"/>
    </row>
    <row r="17" spans="1:12" ht="12.75">
      <c r="A17" s="97" t="s">
        <v>727</v>
      </c>
      <c r="B17" s="97"/>
      <c r="C17" s="97" t="s">
        <v>728</v>
      </c>
      <c r="D17" s="253">
        <v>0.5755402733465088</v>
      </c>
      <c r="E17" s="253">
        <v>0.02762196092881633</v>
      </c>
      <c r="F17" s="253">
        <v>0.0018747940377014057</v>
      </c>
      <c r="G17" s="253">
        <v>-3.6002950707370195E-05</v>
      </c>
      <c r="H17" s="136">
        <f t="shared" si="0"/>
        <v>0.6379953477492882</v>
      </c>
      <c r="I17" s="137">
        <f t="shared" si="1"/>
        <v>1.0032363356974425</v>
      </c>
      <c r="J17" s="138">
        <f t="shared" si="2"/>
        <v>1.589873501344436</v>
      </c>
      <c r="L17" s="154"/>
    </row>
    <row r="18" spans="1:12" ht="12.75">
      <c r="A18" s="95" t="s">
        <v>729</v>
      </c>
      <c r="B18" s="95" t="s">
        <v>715</v>
      </c>
      <c r="C18" s="95" t="s">
        <v>104</v>
      </c>
      <c r="D18" s="251">
        <v>0.11931858399208788</v>
      </c>
      <c r="E18" s="251">
        <v>-0.0003439331983130527</v>
      </c>
      <c r="F18" s="251">
        <v>0.0009021489419274417</v>
      </c>
      <c r="G18" s="251">
        <v>-1.714104005494839E-05</v>
      </c>
      <c r="H18" s="130">
        <f t="shared" si="0"/>
        <v>0.12210218504273194</v>
      </c>
      <c r="I18" s="131">
        <f t="shared" si="1"/>
        <v>0.18895310614675315</v>
      </c>
      <c r="J18" s="132">
        <f t="shared" si="2"/>
        <v>0.3361711763572164</v>
      </c>
      <c r="L18" s="154"/>
    </row>
    <row r="19" spans="1:12" ht="12.75">
      <c r="A19" s="96" t="s">
        <v>730</v>
      </c>
      <c r="B19" t="str">
        <f>+'Basic Input Data'!$B$9</f>
        <v>Flat</v>
      </c>
      <c r="C19" s="96" t="s">
        <v>717</v>
      </c>
      <c r="D19" s="252">
        <v>0.13694607541502957</v>
      </c>
      <c r="E19" s="252">
        <v>-5.300540342411843E-05</v>
      </c>
      <c r="F19" s="252">
        <v>0.001369161597750324</v>
      </c>
      <c r="G19" s="252">
        <v>-2.627607575195111E-05</v>
      </c>
      <c r="H19" s="133">
        <f t="shared" si="0"/>
        <v>0.142106502393167</v>
      </c>
      <c r="I19" s="134">
        <f t="shared" si="1"/>
        <v>0.24705610540386969</v>
      </c>
      <c r="J19" s="135">
        <f t="shared" si="2"/>
        <v>0.473342000431068</v>
      </c>
      <c r="L19" s="154"/>
    </row>
    <row r="20" spans="1:12" ht="12.75">
      <c r="A20" s="96" t="s">
        <v>731</v>
      </c>
      <c r="B20" s="96"/>
      <c r="C20" s="96" t="s">
        <v>719</v>
      </c>
      <c r="D20" s="252">
        <v>0.13930313370223465</v>
      </c>
      <c r="E20" s="252">
        <v>0.0012604210567413157</v>
      </c>
      <c r="F20" s="252">
        <v>0.00035832183338389405</v>
      </c>
      <c r="G20" s="252">
        <v>2.8535130382256906E-06</v>
      </c>
      <c r="H20" s="133">
        <f t="shared" si="0"/>
        <v>0.14328009125355867</v>
      </c>
      <c r="I20" s="134">
        <f t="shared" si="1"/>
        <v>0.1905930406462629</v>
      </c>
      <c r="J20" s="135">
        <f t="shared" si="2"/>
        <v>0.3306683924964241</v>
      </c>
      <c r="L20" s="154"/>
    </row>
    <row r="21" spans="1:12" ht="12.75">
      <c r="A21" s="96" t="s">
        <v>732</v>
      </c>
      <c r="B21" s="96" t="s">
        <v>733</v>
      </c>
      <c r="C21" s="96" t="s">
        <v>247</v>
      </c>
      <c r="D21" s="252">
        <v>0.19762818893280382</v>
      </c>
      <c r="E21" s="252">
        <v>0.0015648396297992763</v>
      </c>
      <c r="F21" s="252">
        <v>0.00044775141532375014</v>
      </c>
      <c r="G21" s="252">
        <v>1.9354370910905352E-06</v>
      </c>
      <c r="H21" s="133">
        <f t="shared" si="0"/>
        <v>0.2025643573504261</v>
      </c>
      <c r="I21" s="134">
        <f t="shared" si="1"/>
        <v>0.25998716385426207</v>
      </c>
      <c r="J21" s="135">
        <f t="shared" si="2"/>
        <v>0.4235090443870137</v>
      </c>
      <c r="L21" s="154"/>
    </row>
    <row r="22" spans="1:12" ht="12.75">
      <c r="A22" s="96" t="s">
        <v>734</v>
      </c>
      <c r="B22" s="96" t="str">
        <f>+'Basic Input Data'!$B$18</f>
        <v>Gravel</v>
      </c>
      <c r="C22" s="96" t="s">
        <v>723</v>
      </c>
      <c r="D22" s="252">
        <v>0.2588621600526927</v>
      </c>
      <c r="E22" s="252">
        <v>0.0018703535708095669</v>
      </c>
      <c r="F22" s="252">
        <v>0.00053172942535698</v>
      </c>
      <c r="G22" s="252">
        <v>1.1975967215890138E-06</v>
      </c>
      <c r="H22" s="133">
        <f t="shared" si="0"/>
        <v>0.26473936566951245</v>
      </c>
      <c r="I22" s="134">
        <f t="shared" si="1"/>
        <v>0.3319362350180754</v>
      </c>
      <c r="J22" s="135">
        <f t="shared" si="2"/>
        <v>0.5185417753843882</v>
      </c>
      <c r="L22" s="154"/>
    </row>
    <row r="23" spans="1:12" ht="12.75">
      <c r="A23" s="96" t="s">
        <v>735</v>
      </c>
      <c r="B23" s="96"/>
      <c r="C23" s="96" t="s">
        <v>249</v>
      </c>
      <c r="D23" s="252">
        <v>0.1911962381027626</v>
      </c>
      <c r="E23" s="252">
        <v>0.011707630530726723</v>
      </c>
      <c r="F23" s="252">
        <v>0.0005861285071449083</v>
      </c>
      <c r="G23" s="252">
        <v>-9.597931150971698E-06</v>
      </c>
      <c r="H23" s="133">
        <f t="shared" si="0"/>
        <v>0.2168792297435879</v>
      </c>
      <c r="I23" s="134">
        <f t="shared" si="1"/>
        <v>0.357287462973549</v>
      </c>
      <c r="J23" s="135">
        <f t="shared" si="2"/>
        <v>0.5830168023674868</v>
      </c>
      <c r="L23" s="154"/>
    </row>
    <row r="24" spans="1:12" ht="12.75">
      <c r="A24" s="96" t="s">
        <v>736</v>
      </c>
      <c r="B24" s="96"/>
      <c r="C24" s="96" t="s">
        <v>250</v>
      </c>
      <c r="D24" s="252">
        <v>0.23560668748351324</v>
      </c>
      <c r="E24" s="252">
        <v>0.017796756299661962</v>
      </c>
      <c r="F24" s="252">
        <v>0.0007435160869559893</v>
      </c>
      <c r="G24" s="252">
        <v>-1.2510528904791319E-05</v>
      </c>
      <c r="H24" s="133">
        <f t="shared" si="0"/>
        <v>0.2740741801994228</v>
      </c>
      <c r="I24" s="134">
        <f t="shared" si="1"/>
        <v>0.47541533027094046</v>
      </c>
      <c r="J24" s="135">
        <f t="shared" si="2"/>
        <v>0.7888640170208177</v>
      </c>
      <c r="L24" s="154"/>
    </row>
    <row r="25" spans="1:12" ht="12.75">
      <c r="A25" s="96" t="s">
        <v>737</v>
      </c>
      <c r="B25" s="96"/>
      <c r="C25" s="96" t="s">
        <v>251</v>
      </c>
      <c r="D25" s="252">
        <v>0.37188545418976326</v>
      </c>
      <c r="E25" s="252">
        <v>0.024180818208887137</v>
      </c>
      <c r="F25" s="252">
        <v>0.0008577565110987361</v>
      </c>
      <c r="G25" s="252">
        <v>-1.4241162685972605E-05</v>
      </c>
      <c r="H25" s="133">
        <f t="shared" si="0"/>
        <v>0.42356418735044465</v>
      </c>
      <c r="I25" s="134">
        <f t="shared" si="1"/>
        <v>0.6852281247025356</v>
      </c>
      <c r="J25" s="135">
        <f t="shared" si="2"/>
        <v>1.0846751213192196</v>
      </c>
      <c r="L25" s="154"/>
    </row>
    <row r="26" spans="1:12" ht="12.75">
      <c r="A26" s="97" t="s">
        <v>738</v>
      </c>
      <c r="B26" s="97"/>
      <c r="C26" s="97" t="s">
        <v>728</v>
      </c>
      <c r="D26" s="253">
        <v>0.6320122674571178</v>
      </c>
      <c r="E26" s="253">
        <v>0.02264849891753122</v>
      </c>
      <c r="F26" s="253">
        <v>0.0019730706719350045</v>
      </c>
      <c r="G26" s="253">
        <v>-3.54069412256675E-05</v>
      </c>
      <c r="H26" s="136">
        <f aca="true" t="shared" si="3" ref="H26:H41">+D26+E26*$H$7+F26*$H$7^2+G26*$H$7^3</f>
        <v>0.6849182924501149</v>
      </c>
      <c r="I26" s="137">
        <f aca="true" t="shared" si="4" ref="I26:I41">+D26+E26*$I$7+F26*$I$7^2+G26*$I$7^3</f>
        <v>1.020397382600263</v>
      </c>
      <c r="J26" s="138">
        <f aca="true" t="shared" si="5" ref="J26:J41">+D26+E26*$J$7+F26*$J$7^2+G26*$J$7^3</f>
        <v>1.590954984776404</v>
      </c>
      <c r="L26" s="154"/>
    </row>
    <row r="27" spans="1:12" ht="12.75">
      <c r="A27" s="95" t="s">
        <v>739</v>
      </c>
      <c r="B27" s="95" t="s">
        <v>715</v>
      </c>
      <c r="C27" s="95" t="s">
        <v>104</v>
      </c>
      <c r="D27" s="251">
        <v>0.1231239231093624</v>
      </c>
      <c r="E27" s="251">
        <v>-0.00023981422726233412</v>
      </c>
      <c r="F27" s="251">
        <v>0.000877107446032462</v>
      </c>
      <c r="G27" s="251">
        <v>-1.6504009286478663E-05</v>
      </c>
      <c r="H27" s="130">
        <f t="shared" si="3"/>
        <v>0.12602069236467575</v>
      </c>
      <c r="I27" s="131">
        <f t="shared" si="4"/>
        <v>0.1919325161535066</v>
      </c>
      <c r="J27" s="132">
        <f t="shared" si="5"/>
        <v>0.3371385426852712</v>
      </c>
      <c r="L27" s="154"/>
    </row>
    <row r="28" spans="1:12" ht="12.75">
      <c r="A28" s="96" t="s">
        <v>740</v>
      </c>
      <c r="B28" t="str">
        <f>+'Basic Input Data'!$B$9</f>
        <v>Flat</v>
      </c>
      <c r="C28" s="96" t="s">
        <v>717</v>
      </c>
      <c r="D28" s="252">
        <v>0.14123311604742472</v>
      </c>
      <c r="E28" s="252">
        <v>8.17803377160211E-05</v>
      </c>
      <c r="F28" s="252">
        <v>0.001343663881118686</v>
      </c>
      <c r="G28" s="252">
        <v>-2.567311211332467E-05</v>
      </c>
      <c r="H28" s="133">
        <f t="shared" si="3"/>
        <v>0.1465659473504249</v>
      </c>
      <c r="I28" s="134">
        <f t="shared" si="4"/>
        <v>0.25074419542312887</v>
      </c>
      <c r="J28" s="135">
        <f t="shared" si="5"/>
        <v>0.4749493783426222</v>
      </c>
      <c r="L28" s="154"/>
    </row>
    <row r="29" spans="1:12" ht="12.75">
      <c r="A29" s="96" t="s">
        <v>741</v>
      </c>
      <c r="B29" s="96"/>
      <c r="C29" s="96" t="s">
        <v>719</v>
      </c>
      <c r="D29" s="252">
        <v>0.14203484836628297</v>
      </c>
      <c r="E29" s="252">
        <v>0.0014114251889157823</v>
      </c>
      <c r="F29" s="252">
        <v>0.0003343537275771498</v>
      </c>
      <c r="G29" s="252">
        <v>3.4316763885510644E-06</v>
      </c>
      <c r="H29" s="133">
        <f t="shared" si="3"/>
        <v>0.14622256706553152</v>
      </c>
      <c r="I29" s="134">
        <f t="shared" si="4"/>
        <v>0.19301614940170686</v>
      </c>
      <c r="J29" s="135">
        <f t="shared" si="5"/>
        <v>0.331458254283867</v>
      </c>
      <c r="L29" s="154"/>
    </row>
    <row r="30" spans="1:12" ht="12.75">
      <c r="A30" s="96" t="s">
        <v>742</v>
      </c>
      <c r="B30" s="96" t="s">
        <v>743</v>
      </c>
      <c r="C30" s="96" t="s">
        <v>247</v>
      </c>
      <c r="D30" s="252">
        <v>0.20243711802369607</v>
      </c>
      <c r="E30" s="252">
        <v>0.0017385084677947835</v>
      </c>
      <c r="F30" s="252">
        <v>0.0004142638567948247</v>
      </c>
      <c r="G30" s="252">
        <v>2.7517465626294467E-06</v>
      </c>
      <c r="H30" s="133">
        <f t="shared" si="3"/>
        <v>0.207593204358966</v>
      </c>
      <c r="I30" s="134">
        <f t="shared" si="4"/>
        <v>0.2640003349437558</v>
      </c>
      <c r="J30" s="135">
        <f t="shared" si="5"/>
        <v>0.42492680259855725</v>
      </c>
      <c r="L30" s="154"/>
    </row>
    <row r="31" spans="1:12" ht="12.75">
      <c r="A31" s="96" t="s">
        <v>744</v>
      </c>
      <c r="B31" s="96" t="str">
        <f>+'Basic Input Data'!$B$19</f>
        <v>Earth</v>
      </c>
      <c r="C31" s="96" t="s">
        <v>723</v>
      </c>
      <c r="D31" s="252">
        <v>0.26352283237151813</v>
      </c>
      <c r="E31" s="252">
        <v>0.002125971368542301</v>
      </c>
      <c r="F31" s="252">
        <v>0.0004948702265120089</v>
      </c>
      <c r="G31" s="252">
        <v>2.0359148339725825E-06</v>
      </c>
      <c r="H31" s="133">
        <f t="shared" si="3"/>
        <v>0.26977054333332257</v>
      </c>
      <c r="I31" s="134">
        <f t="shared" si="4"/>
        <v>0.33630548354211465</v>
      </c>
      <c r="J31" s="135">
        <f t="shared" si="5"/>
        <v>0.5202776690189483</v>
      </c>
      <c r="L31" s="154"/>
    </row>
    <row r="32" spans="1:12" ht="12.75">
      <c r="A32" s="96" t="s">
        <v>745</v>
      </c>
      <c r="B32" s="96"/>
      <c r="C32" s="96" t="s">
        <v>249</v>
      </c>
      <c r="D32" s="252">
        <v>0.19632313270091356</v>
      </c>
      <c r="E32" s="252">
        <v>0.011763069221744495</v>
      </c>
      <c r="F32" s="252">
        <v>0.0005593536789295456</v>
      </c>
      <c r="G32" s="252">
        <v>-8.880173398791478E-06</v>
      </c>
      <c r="H32" s="133">
        <f t="shared" si="3"/>
        <v>0.2220156444729304</v>
      </c>
      <c r="I32" s="134">
        <f t="shared" si="4"/>
        <v>0.3610090194125216</v>
      </c>
      <c r="J32" s="135">
        <f t="shared" si="5"/>
        <v>0.5842846015172899</v>
      </c>
      <c r="L32" s="154"/>
    </row>
    <row r="33" spans="1:12" ht="12.75">
      <c r="A33" s="96" t="s">
        <v>746</v>
      </c>
      <c r="B33" s="96"/>
      <c r="C33" s="96" t="s">
        <v>250</v>
      </c>
      <c r="D33" s="252">
        <v>0.23946200649539268</v>
      </c>
      <c r="E33" s="252">
        <v>0.01809112375103534</v>
      </c>
      <c r="F33" s="252">
        <v>0.0007059598145334391</v>
      </c>
      <c r="G33" s="252">
        <v>-1.1651589285650927E-05</v>
      </c>
      <c r="H33" s="133">
        <f t="shared" si="3"/>
        <v>0.2783748805413119</v>
      </c>
      <c r="I33" s="134">
        <f t="shared" si="4"/>
        <v>0.47931763617343903</v>
      </c>
      <c r="J33" s="135">
        <f t="shared" si="5"/>
        <v>0.7904556930442675</v>
      </c>
      <c r="L33" s="154"/>
    </row>
    <row r="34" spans="1:12" ht="12.75">
      <c r="A34" s="96" t="s">
        <v>747</v>
      </c>
      <c r="B34" s="96"/>
      <c r="C34" s="96" t="s">
        <v>251</v>
      </c>
      <c r="D34" s="252">
        <v>0.3770898606324255</v>
      </c>
      <c r="E34" s="252">
        <v>0.02429046628362313</v>
      </c>
      <c r="F34" s="252">
        <v>0.0008294879553059424</v>
      </c>
      <c r="G34" s="252">
        <v>-1.353621521796311E-05</v>
      </c>
      <c r="H34" s="133">
        <f t="shared" si="3"/>
        <v>0.42888045529915186</v>
      </c>
      <c r="I34" s="134">
        <f t="shared" si="4"/>
        <v>0.6894071037812879</v>
      </c>
      <c r="J34" s="135">
        <f t="shared" si="5"/>
        <v>1.0864046466835602</v>
      </c>
      <c r="L34" s="154"/>
    </row>
    <row r="35" spans="1:12" ht="12.75">
      <c r="A35" s="97" t="s">
        <v>748</v>
      </c>
      <c r="B35" s="97"/>
      <c r="C35" s="97" t="s">
        <v>728</v>
      </c>
      <c r="D35" s="253">
        <v>0.6505878184584469</v>
      </c>
      <c r="E35" s="253">
        <v>0.021893725171970906</v>
      </c>
      <c r="F35" s="253">
        <v>0.0019281725843706913</v>
      </c>
      <c r="G35" s="253">
        <v>-3.349328992260277E-05</v>
      </c>
      <c r="H35" s="136">
        <f t="shared" si="3"/>
        <v>0.7018200128204907</v>
      </c>
      <c r="I35" s="137">
        <f t="shared" si="4"/>
        <v>1.0288490386926223</v>
      </c>
      <c r="J35" s="138">
        <f t="shared" si="5"/>
        <v>1.5917850362653194</v>
      </c>
      <c r="L35" s="154"/>
    </row>
    <row r="36" spans="1:12" ht="12.75">
      <c r="A36" s="95" t="s">
        <v>749</v>
      </c>
      <c r="B36" s="95" t="s">
        <v>750</v>
      </c>
      <c r="C36" s="95" t="s">
        <v>104</v>
      </c>
      <c r="D36" s="251">
        <v>0.11703046251648061</v>
      </c>
      <c r="E36" s="251">
        <v>-0.00038092783541854183</v>
      </c>
      <c r="F36" s="251">
        <v>0.0009161528473703399</v>
      </c>
      <c r="G36" s="251">
        <v>-1.7518490216178943E-05</v>
      </c>
      <c r="H36" s="130">
        <f t="shared" si="3"/>
        <v>0.11979307031339545</v>
      </c>
      <c r="I36" s="131">
        <f t="shared" si="4"/>
        <v>0.18731797868315023</v>
      </c>
      <c r="J36" s="132">
        <f t="shared" si="5"/>
        <v>0.3357251230268141</v>
      </c>
      <c r="L36" s="154"/>
    </row>
    <row r="37" spans="1:12" ht="12.75">
      <c r="A37" s="96" t="s">
        <v>751</v>
      </c>
      <c r="B37" t="str">
        <f>+'Basic Input Data'!$B$10</f>
        <v>Rolling</v>
      </c>
      <c r="C37" s="96" t="s">
        <v>717</v>
      </c>
      <c r="D37" s="252">
        <v>0.13521099017128485</v>
      </c>
      <c r="E37" s="252">
        <v>-0.00012269731981854172</v>
      </c>
      <c r="F37" s="252">
        <v>0.001381478607479634</v>
      </c>
      <c r="G37" s="252">
        <v>-2.657211770248358E-05</v>
      </c>
      <c r="H37" s="133">
        <f t="shared" si="3"/>
        <v>0.14027893301994646</v>
      </c>
      <c r="I37" s="134">
        <f t="shared" si="4"/>
        <v>0.24555976001857927</v>
      </c>
      <c r="J37" s="135">
        <f t="shared" si="5"/>
        <v>0.472771545146899</v>
      </c>
      <c r="L37" s="154"/>
    </row>
    <row r="38" spans="1:12" ht="12.75">
      <c r="A38" s="96" t="s">
        <v>752</v>
      </c>
      <c r="B38" s="96"/>
      <c r="C38" s="96" t="s">
        <v>719</v>
      </c>
      <c r="D38" s="252">
        <v>0.14098572375494722</v>
      </c>
      <c r="E38" s="252">
        <v>0.00122888938340835</v>
      </c>
      <c r="F38" s="252">
        <v>0.00037185902401963436</v>
      </c>
      <c r="G38" s="252">
        <v>2.5709206333077826E-06</v>
      </c>
      <c r="H38" s="133">
        <f t="shared" si="3"/>
        <v>0.1449515059829089</v>
      </c>
      <c r="I38" s="134">
        <f t="shared" si="4"/>
        <v>0.19303144062430191</v>
      </c>
      <c r="J38" s="135">
        <f t="shared" si="5"/>
        <v>0.3348744860974302</v>
      </c>
      <c r="L38" s="154"/>
    </row>
    <row r="39" spans="1:12" ht="12.75">
      <c r="A39" s="96" t="s">
        <v>753</v>
      </c>
      <c r="B39" s="96" t="s">
        <v>721</v>
      </c>
      <c r="C39" s="96" t="s">
        <v>247</v>
      </c>
      <c r="D39" s="252">
        <v>0.20094496031621967</v>
      </c>
      <c r="E39" s="252">
        <v>0.0016838098860915017</v>
      </c>
      <c r="F39" s="252">
        <v>0.00046089384159358175</v>
      </c>
      <c r="G39" s="252">
        <v>1.6171814015198725E-06</v>
      </c>
      <c r="H39" s="133">
        <f t="shared" si="3"/>
        <v>0.20616909290598917</v>
      </c>
      <c r="I39" s="134">
        <f t="shared" si="4"/>
        <v>0.26548962473801274</v>
      </c>
      <c r="J39" s="135">
        <f t="shared" si="5"/>
        <v>0.43191614588764143</v>
      </c>
      <c r="L39" s="154"/>
    </row>
    <row r="40" spans="1:12" ht="12.75">
      <c r="A40" s="96" t="s">
        <v>754</v>
      </c>
      <c r="B40" s="96" t="str">
        <f>+'Basic Input Data'!$B$17</f>
        <v>Paved</v>
      </c>
      <c r="C40" s="96" t="s">
        <v>723</v>
      </c>
      <c r="D40" s="252">
        <v>0.2668362439657356</v>
      </c>
      <c r="E40" s="252">
        <v>0.0020581828512953797</v>
      </c>
      <c r="F40" s="252">
        <v>0.0005457608543627965</v>
      </c>
      <c r="G40" s="252">
        <v>8.683892060758331E-07</v>
      </c>
      <c r="H40" s="133">
        <f t="shared" si="3"/>
        <v>0.27314260019942616</v>
      </c>
      <c r="I40" s="134">
        <f t="shared" si="4"/>
        <v>0.34286254712104486</v>
      </c>
      <c r="J40" s="135">
        <f t="shared" si="5"/>
        <v>0.5332513563853684</v>
      </c>
      <c r="L40" s="154"/>
    </row>
    <row r="41" spans="1:12" ht="12.75">
      <c r="A41" s="96" t="s">
        <v>755</v>
      </c>
      <c r="B41" s="96"/>
      <c r="C41" s="96" t="s">
        <v>249</v>
      </c>
      <c r="D41" s="252">
        <v>0.19877248990778335</v>
      </c>
      <c r="E41" s="252">
        <v>0.012094131096205496</v>
      </c>
      <c r="F41" s="252">
        <v>0.0005894015263001212</v>
      </c>
      <c r="G41" s="252">
        <v>-9.605665987268528E-06</v>
      </c>
      <c r="H41" s="133">
        <f t="shared" si="3"/>
        <v>0.22524151287749666</v>
      </c>
      <c r="I41" s="134">
        <f t="shared" si="4"/>
        <v>0.3690482875125819</v>
      </c>
      <c r="J41" s="135">
        <f t="shared" si="5"/>
        <v>0.5995703944537936</v>
      </c>
      <c r="L41" s="154"/>
    </row>
    <row r="42" spans="1:12" ht="12.75">
      <c r="A42" s="96" t="s">
        <v>756</v>
      </c>
      <c r="B42" s="96"/>
      <c r="C42" s="96" t="s">
        <v>250</v>
      </c>
      <c r="D42" s="252">
        <v>0.24671190765479475</v>
      </c>
      <c r="E42" s="252">
        <v>0.018300968748545535</v>
      </c>
      <c r="F42" s="252">
        <v>0.0007324628367280871</v>
      </c>
      <c r="G42" s="252">
        <v>-1.2322771040007774E-05</v>
      </c>
      <c r="H42" s="133">
        <f aca="true" t="shared" si="6" ref="H42:H57">+D42+E42*$H$7+F42*$H$7^2+G42*$H$7^3</f>
        <v>0.2861451143304782</v>
      </c>
      <c r="I42" s="134">
        <f aca="true" t="shared" si="7" ref="I42:I57">+D42+E42*$I$7+F42*$I$7^2+G42*$I$7^3</f>
        <v>0.49064510777305104</v>
      </c>
      <c r="J42" s="135">
        <f aca="true" t="shared" si="8" ref="J42:J57">+D42+E42*$J$7+F42*$J$7^2+G42*$J$7^3</f>
        <v>0.8071342489968781</v>
      </c>
      <c r="L42" s="154"/>
    </row>
    <row r="43" spans="1:12" ht="12.75">
      <c r="A43" s="96" t="s">
        <v>757</v>
      </c>
      <c r="B43" s="96"/>
      <c r="C43" s="96" t="s">
        <v>251</v>
      </c>
      <c r="D43" s="252">
        <v>0.3984516668642676</v>
      </c>
      <c r="E43" s="252">
        <v>0.02539264690142866</v>
      </c>
      <c r="F43" s="252">
        <v>0.0008206759045293505</v>
      </c>
      <c r="G43" s="252">
        <v>-1.3839406739239507E-05</v>
      </c>
      <c r="H43" s="133">
        <f t="shared" si="6"/>
        <v>0.4524089490313284</v>
      </c>
      <c r="I43" s="134">
        <f t="shared" si="7"/>
        <v>0.7206063195922496</v>
      </c>
      <c r="J43" s="135">
        <f t="shared" si="8"/>
        <v>1.123859712790665</v>
      </c>
      <c r="L43" s="154"/>
    </row>
    <row r="44" spans="1:12" ht="12.75">
      <c r="A44" s="97" t="s">
        <v>758</v>
      </c>
      <c r="B44" s="97"/>
      <c r="C44" s="97" t="s">
        <v>728</v>
      </c>
      <c r="D44" s="253">
        <v>0.6229017678392401</v>
      </c>
      <c r="E44" s="253">
        <v>0.026910986553933904</v>
      </c>
      <c r="F44" s="253">
        <v>0.001841090437822422</v>
      </c>
      <c r="G44" s="253">
        <v>-3.3805964081528855E-05</v>
      </c>
      <c r="H44" s="136">
        <f t="shared" si="6"/>
        <v>0.6838176549857454</v>
      </c>
      <c r="I44" s="137">
        <f t="shared" si="7"/>
        <v>1.0423147130792925</v>
      </c>
      <c r="J44" s="138">
        <f t="shared" si="8"/>
        <v>1.6271099613946562</v>
      </c>
      <c r="L44" s="154"/>
    </row>
    <row r="45" spans="1:12" ht="12.75">
      <c r="A45" s="95" t="s">
        <v>759</v>
      </c>
      <c r="B45" s="95" t="s">
        <v>750</v>
      </c>
      <c r="C45" s="95" t="s">
        <v>104</v>
      </c>
      <c r="D45" s="251">
        <v>0.12087944760211236</v>
      </c>
      <c r="E45" s="251">
        <v>-0.00029632819096002665</v>
      </c>
      <c r="F45" s="251">
        <v>0.000891483046518862</v>
      </c>
      <c r="G45" s="251">
        <v>-1.687090299126944E-05</v>
      </c>
      <c r="H45" s="130">
        <f t="shared" si="6"/>
        <v>0.12371775618233762</v>
      </c>
      <c r="I45" s="131">
        <f t="shared" si="7"/>
        <v>0.19019356735312884</v>
      </c>
      <c r="J45" s="132">
        <f t="shared" si="8"/>
        <v>0.33657887846030105</v>
      </c>
      <c r="L45" s="154"/>
    </row>
    <row r="46" spans="1:12" ht="12.75">
      <c r="A46" s="96" t="s">
        <v>760</v>
      </c>
      <c r="B46" t="str">
        <f>+'Basic Input Data'!$B$10</f>
        <v>Rolling</v>
      </c>
      <c r="C46" s="96" t="s">
        <v>717</v>
      </c>
      <c r="D46" s="252">
        <v>0.13915550314888597</v>
      </c>
      <c r="E46" s="252">
        <v>3.1533495901035396E-05</v>
      </c>
      <c r="F46" s="252">
        <v>0.0013551172575252354</v>
      </c>
      <c r="G46" s="252">
        <v>-2.5949686234327418E-05</v>
      </c>
      <c r="H46" s="133">
        <f t="shared" si="6"/>
        <v>0.14443144168091435</v>
      </c>
      <c r="I46" s="134">
        <f t="shared" si="7"/>
        <v>0.24903287762609244</v>
      </c>
      <c r="J46" s="135">
        <f t="shared" si="8"/>
        <v>0.4742355862023815</v>
      </c>
      <c r="L46" s="154"/>
    </row>
    <row r="47" spans="1:12" ht="12.75">
      <c r="A47" s="96" t="s">
        <v>761</v>
      </c>
      <c r="B47" s="96"/>
      <c r="C47" s="96" t="s">
        <v>719</v>
      </c>
      <c r="D47" s="252">
        <v>0.1429878247694244</v>
      </c>
      <c r="E47" s="252">
        <v>0.0014339997252565098</v>
      </c>
      <c r="F47" s="252">
        <v>0.00034636349650321265</v>
      </c>
      <c r="G47" s="252">
        <v>3.165434369716719E-06</v>
      </c>
      <c r="H47" s="133">
        <f t="shared" si="6"/>
        <v>0.14726660168090802</v>
      </c>
      <c r="I47" s="134">
        <f t="shared" si="7"/>
        <v>0.1951296060420275</v>
      </c>
      <c r="J47" s="135">
        <f t="shared" si="8"/>
        <v>0.3355366928335734</v>
      </c>
      <c r="L47" s="154"/>
    </row>
    <row r="48" spans="1:12" ht="12.75">
      <c r="A48" s="96" t="s">
        <v>762</v>
      </c>
      <c r="B48" s="96" t="s">
        <v>733</v>
      </c>
      <c r="C48" s="96" t="s">
        <v>247</v>
      </c>
      <c r="D48" s="252">
        <v>0.205001312173911</v>
      </c>
      <c r="E48" s="252">
        <v>0.0018520131089045306</v>
      </c>
      <c r="F48" s="252">
        <v>0.00042958315597441815</v>
      </c>
      <c r="G48" s="252">
        <v>2.392746979269676E-06</v>
      </c>
      <c r="H48" s="133">
        <f t="shared" si="6"/>
        <v>0.21044281299145187</v>
      </c>
      <c r="I48" s="134">
        <f t="shared" si="7"/>
        <v>0.26887250583966776</v>
      </c>
      <c r="J48" s="135">
        <f t="shared" si="8"/>
        <v>0.4330168125759262</v>
      </c>
      <c r="L48" s="154"/>
    </row>
    <row r="49" spans="1:12" ht="12.75">
      <c r="A49" s="96" t="s">
        <v>763</v>
      </c>
      <c r="B49" s="96" t="str">
        <f>+'Basic Input Data'!$B$18</f>
        <v>Gravel</v>
      </c>
      <c r="C49" s="96" t="s">
        <v>723</v>
      </c>
      <c r="D49" s="252">
        <v>0.2705656449143525</v>
      </c>
      <c r="E49" s="252">
        <v>0.002334436058731695</v>
      </c>
      <c r="F49" s="252">
        <v>0.0005088674141074481</v>
      </c>
      <c r="G49" s="252">
        <v>1.7226931710305194E-06</v>
      </c>
      <c r="H49" s="133">
        <f t="shared" si="6"/>
        <v>0.2772837682336139</v>
      </c>
      <c r="I49" s="134">
        <f t="shared" si="7"/>
        <v>0.3465194400834447</v>
      </c>
      <c r="J49" s="135">
        <f t="shared" si="8"/>
        <v>0.5345828771002098</v>
      </c>
      <c r="L49" s="154"/>
    </row>
    <row r="50" spans="1:12" ht="12.75">
      <c r="A50" s="96" t="s">
        <v>764</v>
      </c>
      <c r="B50" s="96"/>
      <c r="C50" s="96" t="s">
        <v>249</v>
      </c>
      <c r="D50" s="252">
        <v>0.2036845075098849</v>
      </c>
      <c r="E50" s="252">
        <v>0.012127943198539454</v>
      </c>
      <c r="F50" s="252">
        <v>0.0005645092201277922</v>
      </c>
      <c r="G50" s="252">
        <v>-8.919809972638274E-06</v>
      </c>
      <c r="H50" s="133">
        <f t="shared" si="6"/>
        <v>0.2301270723076939</v>
      </c>
      <c r="I50" s="134">
        <f t="shared" si="7"/>
        <v>0.37249505153542045</v>
      </c>
      <c r="J50" s="135">
        <f t="shared" si="8"/>
        <v>0.6006885797506847</v>
      </c>
      <c r="L50" s="154"/>
    </row>
    <row r="51" spans="1:12" ht="12.75">
      <c r="A51" s="96" t="s">
        <v>765</v>
      </c>
      <c r="B51" s="96"/>
      <c r="C51" s="96" t="s">
        <v>250</v>
      </c>
      <c r="D51" s="252">
        <v>0.25050219424242365</v>
      </c>
      <c r="E51" s="252">
        <v>0.018527289259127923</v>
      </c>
      <c r="F51" s="252">
        <v>0.0006987330343569504</v>
      </c>
      <c r="G51" s="252">
        <v>-1.1511858702221182E-05</v>
      </c>
      <c r="H51" s="133">
        <f t="shared" si="6"/>
        <v>0.29025961002848955</v>
      </c>
      <c r="I51" s="134">
        <f t="shared" si="7"/>
        <v>0.49413653156717674</v>
      </c>
      <c r="J51" s="135">
        <f t="shared" si="8"/>
        <v>0.8084463235499928</v>
      </c>
      <c r="L51" s="154"/>
    </row>
    <row r="52" spans="1:12" ht="12.75">
      <c r="A52" s="96" t="s">
        <v>766</v>
      </c>
      <c r="B52" s="96"/>
      <c r="C52" s="96" t="s">
        <v>251</v>
      </c>
      <c r="D52" s="252">
        <v>0.4057447757048696</v>
      </c>
      <c r="E52" s="252">
        <v>0.02515122747107062</v>
      </c>
      <c r="F52" s="252">
        <v>0.0008069904667070649</v>
      </c>
      <c r="G52" s="252">
        <v>-1.3297661096280954E-05</v>
      </c>
      <c r="H52" s="133">
        <f t="shared" si="6"/>
        <v>0.45916881122506886</v>
      </c>
      <c r="I52" s="134">
        <f t="shared" si="7"/>
        <v>0.7246584359900013</v>
      </c>
      <c r="J52" s="135">
        <f t="shared" si="8"/>
        <v>1.1251842230388605</v>
      </c>
      <c r="L52" s="154"/>
    </row>
    <row r="53" spans="1:12" ht="12.75">
      <c r="A53" s="97" t="s">
        <v>767</v>
      </c>
      <c r="B53" s="97"/>
      <c r="C53" s="97" t="s">
        <v>728</v>
      </c>
      <c r="D53" s="253">
        <v>0.6701335953359406</v>
      </c>
      <c r="E53" s="253">
        <v>0.022976409320245545</v>
      </c>
      <c r="F53" s="253">
        <v>0.00190682475220362</v>
      </c>
      <c r="G53" s="253">
        <v>-3.2999368883917824E-05</v>
      </c>
      <c r="H53" s="136">
        <f t="shared" si="6"/>
        <v>0.7234497180341748</v>
      </c>
      <c r="I53" s="137">
        <f t="shared" si="7"/>
        <v>1.0575807948748401</v>
      </c>
      <c r="J53" s="138">
        <f t="shared" si="8"/>
        <v>1.6283967315509569</v>
      </c>
      <c r="L53" s="154"/>
    </row>
    <row r="54" spans="1:12" ht="12.75">
      <c r="A54" s="95" t="s">
        <v>768</v>
      </c>
      <c r="B54" s="95" t="s">
        <v>750</v>
      </c>
      <c r="C54" s="95" t="s">
        <v>104</v>
      </c>
      <c r="D54" s="251">
        <v>0.12439161554676628</v>
      </c>
      <c r="E54" s="251">
        <v>-0.0001909994372542671</v>
      </c>
      <c r="F54" s="251">
        <v>0.0008682335922771179</v>
      </c>
      <c r="G54" s="251">
        <v>-1.629008387478989E-05</v>
      </c>
      <c r="H54" s="130">
        <f t="shared" si="6"/>
        <v>0.12735223037036789</v>
      </c>
      <c r="I54" s="131">
        <f t="shared" si="7"/>
        <v>0.1930148965271455</v>
      </c>
      <c r="J54" s="132">
        <f t="shared" si="8"/>
        <v>0.337544392714209</v>
      </c>
      <c r="L54" s="154"/>
    </row>
    <row r="55" spans="1:12" ht="12.75">
      <c r="A55" s="96" t="s">
        <v>769</v>
      </c>
      <c r="B55" t="str">
        <f>+'Basic Input Data'!$B$10</f>
        <v>Rolling</v>
      </c>
      <c r="C55" s="96" t="s">
        <v>717</v>
      </c>
      <c r="D55" s="252">
        <v>0.14323347021080796</v>
      </c>
      <c r="E55" s="252">
        <v>0.00014926388374462564</v>
      </c>
      <c r="F55" s="252">
        <v>0.0013322997415629542</v>
      </c>
      <c r="G55" s="252">
        <v>-2.541473202857694E-05</v>
      </c>
      <c r="H55" s="133">
        <f t="shared" si="6"/>
        <v>0.1486578790883204</v>
      </c>
      <c r="I55" s="134">
        <f t="shared" si="7"/>
        <v>0.25254135117597276</v>
      </c>
      <c r="J55" s="135">
        <f t="shared" si="8"/>
        <v>0.4758207882822666</v>
      </c>
      <c r="L55" s="154"/>
    </row>
    <row r="56" spans="1:12" ht="12.75">
      <c r="A56" s="96" t="s">
        <v>770</v>
      </c>
      <c r="B56" s="96"/>
      <c r="C56" s="96" t="s">
        <v>719</v>
      </c>
      <c r="D56" s="252">
        <v>0.14581023117258765</v>
      </c>
      <c r="E56" s="252">
        <v>0.0015453300685436334</v>
      </c>
      <c r="F56" s="252">
        <v>0.0003253556764972226</v>
      </c>
      <c r="G56" s="252">
        <v>3.682357728159316E-06</v>
      </c>
      <c r="H56" s="133">
        <f t="shared" si="6"/>
        <v>0.1502317728774891</v>
      </c>
      <c r="I56" s="134">
        <f t="shared" si="7"/>
        <v>0.19748145723590554</v>
      </c>
      <c r="J56" s="135">
        <f t="shared" si="8"/>
        <v>0.33631796496762384</v>
      </c>
      <c r="L56" s="154"/>
    </row>
    <row r="57" spans="1:12" ht="12.75">
      <c r="A57" s="96" t="s">
        <v>771</v>
      </c>
      <c r="B57" s="96" t="s">
        <v>743</v>
      </c>
      <c r="C57" s="96" t="s">
        <v>247</v>
      </c>
      <c r="D57" s="252">
        <v>0.20978005288538012</v>
      </c>
      <c r="E57" s="252">
        <v>0.001986056166344318</v>
      </c>
      <c r="F57" s="252">
        <v>0.0003994554545455658</v>
      </c>
      <c r="G57" s="252">
        <v>3.1392486740287514E-06</v>
      </c>
      <c r="H57" s="133">
        <f t="shared" si="6"/>
        <v>0.21537510102564325</v>
      </c>
      <c r="I57" s="134">
        <f t="shared" si="7"/>
        <v>0.27272540867740863</v>
      </c>
      <c r="J57" s="135">
        <f t="shared" si="8"/>
        <v>0.4343973474227228</v>
      </c>
      <c r="L57" s="154"/>
    </row>
    <row r="58" spans="1:12" ht="12.75">
      <c r="A58" s="96" t="s">
        <v>772</v>
      </c>
      <c r="B58" s="96" t="str">
        <f>+'Basic Input Data'!$B$19</f>
        <v>Earth</v>
      </c>
      <c r="C58" s="96" t="s">
        <v>723</v>
      </c>
      <c r="D58" s="252">
        <v>0.27562083859023084</v>
      </c>
      <c r="E58" s="252">
        <v>0.0025023586252033033</v>
      </c>
      <c r="F58" s="252">
        <v>0.0004764495408933081</v>
      </c>
      <c r="G58" s="252">
        <v>2.498829956960095E-06</v>
      </c>
      <c r="H58" s="133">
        <f aca="true" t="shared" si="9" ref="H58:H73">+D58+E58*$H$7+F58*$H$7^2+G58*$H$7^3</f>
        <v>0.2825513446438664</v>
      </c>
      <c r="I58" s="134">
        <f aca="true" t="shared" si="10" ref="I58:I73">+D58+E58*$I$7+F58*$I$7^2+G58*$I$7^3</f>
        <v>0.35078820888855483</v>
      </c>
      <c r="J58" s="135">
        <f aca="true" t="shared" si="11" ref="J58:J73">+D58+E58*$J$7+F58*$J$7^2+G58*$J$7^3</f>
        <v>0.5362384671073008</v>
      </c>
      <c r="L58" s="154"/>
    </row>
    <row r="59" spans="1:12" ht="12.75">
      <c r="A59" s="96" t="s">
        <v>773</v>
      </c>
      <c r="B59" s="96"/>
      <c r="C59" s="96" t="s">
        <v>249</v>
      </c>
      <c r="D59" s="252">
        <v>0.20876628191040464</v>
      </c>
      <c r="E59" s="252">
        <v>0.012141077531315497</v>
      </c>
      <c r="F59" s="252">
        <v>0.0005417112617816457</v>
      </c>
      <c r="G59" s="252">
        <v>-8.291915625972734E-06</v>
      </c>
      <c r="H59" s="133">
        <f t="shared" si="9"/>
        <v>0.23514894669515443</v>
      </c>
      <c r="I59" s="134">
        <f t="shared" si="10"/>
        <v>0.3760562677757514</v>
      </c>
      <c r="J59" s="135">
        <f t="shared" si="11"/>
        <v>0.601937012241591</v>
      </c>
      <c r="L59" s="154"/>
    </row>
    <row r="60" spans="1:12" ht="12.75">
      <c r="A60" s="96" t="s">
        <v>774</v>
      </c>
      <c r="B60" s="96"/>
      <c r="C60" s="96" t="s">
        <v>250</v>
      </c>
      <c r="D60" s="252">
        <v>0.25545757561266247</v>
      </c>
      <c r="E60" s="252">
        <v>0.018599383430679097</v>
      </c>
      <c r="F60" s="252">
        <v>0.0006739739844941392</v>
      </c>
      <c r="G60" s="252">
        <v>-1.0881446797977268E-05</v>
      </c>
      <c r="H60" s="133">
        <f t="shared" si="9"/>
        <v>0.2952651868376134</v>
      </c>
      <c r="I60" s="134">
        <f t="shared" si="10"/>
        <v>0.4979673615708901</v>
      </c>
      <c r="J60" s="135">
        <f t="shared" si="11"/>
        <v>0.8099832636400819</v>
      </c>
      <c r="L60" s="154"/>
    </row>
    <row r="61" spans="1:12" ht="12.75">
      <c r="A61" s="96" t="s">
        <v>775</v>
      </c>
      <c r="B61" s="96"/>
      <c r="C61" s="96" t="s">
        <v>251</v>
      </c>
      <c r="D61" s="252">
        <v>0.41276077362315833</v>
      </c>
      <c r="E61" s="252">
        <v>0.02498997242911311</v>
      </c>
      <c r="F61" s="252">
        <v>0.0007899121450280769</v>
      </c>
      <c r="G61" s="252">
        <v>-1.2723151207334961E-05</v>
      </c>
      <c r="H61" s="133">
        <f t="shared" si="9"/>
        <v>0.46579858185183814</v>
      </c>
      <c r="I61" s="134">
        <f t="shared" si="10"/>
        <v>0.7289285612097621</v>
      </c>
      <c r="J61" s="135">
        <f t="shared" si="11"/>
        <v>1.1267398705579716</v>
      </c>
      <c r="L61" s="154"/>
    </row>
    <row r="62" spans="1:12" ht="12.75">
      <c r="A62" s="97" t="s">
        <v>776</v>
      </c>
      <c r="B62" s="97"/>
      <c r="C62" s="97" t="s">
        <v>728</v>
      </c>
      <c r="D62" s="253">
        <v>0.6859042177865555</v>
      </c>
      <c r="E62" s="253">
        <v>0.02246390356705491</v>
      </c>
      <c r="F62" s="253">
        <v>0.0018589792459712477</v>
      </c>
      <c r="G62" s="253">
        <v>-3.118439405199855E-05</v>
      </c>
      <c r="H62" s="136">
        <f t="shared" si="9"/>
        <v>0.7380184667521343</v>
      </c>
      <c r="I62" s="137">
        <f t="shared" si="10"/>
        <v>1.065256784002231</v>
      </c>
      <c r="J62" s="138">
        <f t="shared" si="11"/>
        <v>1.6292988351001643</v>
      </c>
      <c r="L62" s="154"/>
    </row>
    <row r="63" spans="1:12" ht="12.75">
      <c r="A63" s="95" t="s">
        <v>777</v>
      </c>
      <c r="B63" s="95" t="s">
        <v>778</v>
      </c>
      <c r="C63" s="95" t="s">
        <v>104</v>
      </c>
      <c r="D63" s="251">
        <v>0.12170752549407785</v>
      </c>
      <c r="E63" s="251">
        <v>-0.0002712970250463128</v>
      </c>
      <c r="F63" s="251">
        <v>0.0008873928063242804</v>
      </c>
      <c r="G63" s="251">
        <v>-1.678550460007374E-05</v>
      </c>
      <c r="H63" s="130">
        <f t="shared" si="9"/>
        <v>0.12458021863248174</v>
      </c>
      <c r="I63" s="131">
        <f t="shared" si="10"/>
        <v>0.19094833127596902</v>
      </c>
      <c r="J63" s="132">
        <f t="shared" si="11"/>
        <v>0.33695467072227386</v>
      </c>
      <c r="L63" s="154"/>
    </row>
    <row r="64" spans="1:12" ht="12.75">
      <c r="A64" s="96" t="s">
        <v>779</v>
      </c>
      <c r="B64" t="str">
        <f>+'Basic Input Data'!$B$11</f>
        <v>Mountainous</v>
      </c>
      <c r="C64" s="96" t="s">
        <v>717</v>
      </c>
      <c r="D64" s="252">
        <v>0.1418977857312467</v>
      </c>
      <c r="E64" s="252">
        <v>-4.3140931282067234E-05</v>
      </c>
      <c r="F64" s="252">
        <v>0.0013588800501678335</v>
      </c>
      <c r="G64" s="252">
        <v>-2.6110818497137433E-05</v>
      </c>
      <c r="H64" s="133">
        <f t="shared" si="9"/>
        <v>0.14703813752137682</v>
      </c>
      <c r="I64" s="134">
        <f t="shared" si="10"/>
        <v>0.251243562938072</v>
      </c>
      <c r="J64" s="135">
        <f t="shared" si="11"/>
        <v>0.4757004391956393</v>
      </c>
      <c r="L64" s="154"/>
    </row>
    <row r="65" spans="1:12" ht="12.75">
      <c r="A65" s="96" t="s">
        <v>780</v>
      </c>
      <c r="B65" s="96"/>
      <c r="C65" s="96" t="s">
        <v>719</v>
      </c>
      <c r="D65" s="252">
        <v>0.15400976874834937</v>
      </c>
      <c r="E65" s="252">
        <v>0.0017982590160629712</v>
      </c>
      <c r="F65" s="252">
        <v>0.00034665636819691917</v>
      </c>
      <c r="G65" s="252">
        <v>3.170939851884319E-06</v>
      </c>
      <c r="H65" s="133">
        <f t="shared" si="9"/>
        <v>0.15901827977207805</v>
      </c>
      <c r="I65" s="134">
        <f t="shared" si="10"/>
        <v>0.20982893558055532</v>
      </c>
      <c r="J65" s="135">
        <f t="shared" si="11"/>
        <v>0.354005015163451</v>
      </c>
      <c r="L65" s="154"/>
    </row>
    <row r="66" spans="1:12" ht="12.75">
      <c r="A66" s="96" t="s">
        <v>781</v>
      </c>
      <c r="B66" s="96" t="s">
        <v>721</v>
      </c>
      <c r="C66" s="96" t="s">
        <v>247</v>
      </c>
      <c r="D66" s="252">
        <v>0.23157302275363859</v>
      </c>
      <c r="E66" s="252">
        <v>0.0025184187149219213</v>
      </c>
      <c r="F66" s="252">
        <v>0.00042491274399556465</v>
      </c>
      <c r="G66" s="252">
        <v>2.4729284295848684E-06</v>
      </c>
      <c r="H66" s="133">
        <f t="shared" si="9"/>
        <v>0.23832929458690139</v>
      </c>
      <c r="I66" s="134">
        <f t="shared" si="10"/>
        <v>0.3017214127319991</v>
      </c>
      <c r="J66" s="135">
        <f t="shared" si="11"/>
        <v>0.4716899220869818</v>
      </c>
      <c r="L66" s="154"/>
    </row>
    <row r="67" spans="1:12" ht="12.75">
      <c r="A67" s="96" t="s">
        <v>782</v>
      </c>
      <c r="B67" s="96" t="str">
        <f>+'Basic Input Data'!$B$17</f>
        <v>Paved</v>
      </c>
      <c r="C67" s="96" t="s">
        <v>723</v>
      </c>
      <c r="D67" s="252">
        <v>0.3203020356390227</v>
      </c>
      <c r="E67" s="252">
        <v>0.003351682271443156</v>
      </c>
      <c r="F67" s="252">
        <v>0.0005110302493165582</v>
      </c>
      <c r="G67" s="252">
        <v>1.6060563081421466E-06</v>
      </c>
      <c r="H67" s="133">
        <f t="shared" si="9"/>
        <v>0.3290623696296404</v>
      </c>
      <c r="I67" s="134">
        <f t="shared" si="10"/>
        <v>0.40652793959325223</v>
      </c>
      <c r="J67" s="135">
        <f t="shared" si="11"/>
        <v>0.6045962312596462</v>
      </c>
      <c r="L67" s="154"/>
    </row>
    <row r="68" spans="1:12" ht="12.75">
      <c r="A68" s="96" t="s">
        <v>783</v>
      </c>
      <c r="B68" s="96"/>
      <c r="C68" s="96" t="s">
        <v>249</v>
      </c>
      <c r="D68" s="252">
        <v>0.24789291147559991</v>
      </c>
      <c r="E68" s="252">
        <v>0.013431526300903149</v>
      </c>
      <c r="F68" s="252">
        <v>0.0005497630723616894</v>
      </c>
      <c r="G68" s="252">
        <v>-8.247159818156775E-06</v>
      </c>
      <c r="H68" s="133">
        <f t="shared" si="9"/>
        <v>0.27688903908830775</v>
      </c>
      <c r="I68" s="134">
        <f t="shared" si="10"/>
        <v>0.42893732190264355</v>
      </c>
      <c r="J68" s="135">
        <f t="shared" si="11"/>
        <v>0.6704513878930844</v>
      </c>
      <c r="L68" s="154"/>
    </row>
    <row r="69" spans="1:12" ht="12.75">
      <c r="A69" s="96" t="s">
        <v>784</v>
      </c>
      <c r="B69" s="96"/>
      <c r="C69" s="96" t="s">
        <v>250</v>
      </c>
      <c r="D69" s="252">
        <v>0.3098177247167188</v>
      </c>
      <c r="E69" s="252">
        <v>0.020336690627216655</v>
      </c>
      <c r="F69" s="252">
        <v>0.0006401497993307465</v>
      </c>
      <c r="G69" s="252">
        <v>-1.0309082669871363E-05</v>
      </c>
      <c r="H69" s="133">
        <f t="shared" si="9"/>
        <v>0.35296923250711615</v>
      </c>
      <c r="I69" s="134">
        <f t="shared" si="10"/>
        <v>0.5668905282520885</v>
      </c>
      <c r="J69" s="135">
        <f t="shared" si="11"/>
        <v>0.8901387956343796</v>
      </c>
      <c r="L69" s="154"/>
    </row>
    <row r="70" spans="1:12" ht="12.75">
      <c r="A70" s="96" t="s">
        <v>785</v>
      </c>
      <c r="B70" s="96"/>
      <c r="C70" s="96" t="s">
        <v>251</v>
      </c>
      <c r="D70" s="252">
        <v>0.5363319427799486</v>
      </c>
      <c r="E70" s="252">
        <v>0.027064708928178728</v>
      </c>
      <c r="F70" s="252">
        <v>0.0007641574034654261</v>
      </c>
      <c r="G70" s="252">
        <v>-1.2201074719681967E-05</v>
      </c>
      <c r="H70" s="133">
        <f t="shared" si="9"/>
        <v>0.5934203816524103</v>
      </c>
      <c r="I70" s="134">
        <f t="shared" si="10"/>
        <v>0.8711936976885964</v>
      </c>
      <c r="J70" s="135">
        <f t="shared" si="11"/>
        <v>1.285680484972238</v>
      </c>
      <c r="L70" s="154"/>
    </row>
    <row r="71" spans="1:12" ht="12.75">
      <c r="A71" s="97" t="s">
        <v>786</v>
      </c>
      <c r="B71" s="97"/>
      <c r="C71" s="97" t="s">
        <v>728</v>
      </c>
      <c r="D71" s="253">
        <v>0.805138122727261</v>
      </c>
      <c r="E71" s="253">
        <v>0.028598908634735496</v>
      </c>
      <c r="F71" s="253">
        <v>0.0014519077227116344</v>
      </c>
      <c r="G71" s="253">
        <v>-2.1583551118757394E-05</v>
      </c>
      <c r="H71" s="136">
        <f t="shared" si="9"/>
        <v>0.8679709024786286</v>
      </c>
      <c r="I71" s="137">
        <f t="shared" si="10"/>
        <v>1.214734430227022</v>
      </c>
      <c r="J71" s="138">
        <f t="shared" si="11"/>
        <v>1.7852109755565655</v>
      </c>
      <c r="L71" s="154"/>
    </row>
    <row r="72" spans="1:12" ht="12.75">
      <c r="A72" s="95" t="s">
        <v>787</v>
      </c>
      <c r="B72" s="95" t="s">
        <v>778</v>
      </c>
      <c r="C72" s="95" t="s">
        <v>104</v>
      </c>
      <c r="D72" s="251">
        <v>0.12486366922265642</v>
      </c>
      <c r="E72" s="251">
        <v>-0.00019659046700601962</v>
      </c>
      <c r="F72" s="251">
        <v>0.0008683065202187965</v>
      </c>
      <c r="G72" s="251">
        <v>-1.630510459481213E-05</v>
      </c>
      <c r="H72" s="130">
        <f t="shared" si="9"/>
        <v>0.12781327353276106</v>
      </c>
      <c r="I72" s="131">
        <f t="shared" si="10"/>
        <v>0.19342331197966375</v>
      </c>
      <c r="J72" s="132">
        <f t="shared" si="11"/>
        <v>0.3378136312115576</v>
      </c>
      <c r="L72" s="154"/>
    </row>
    <row r="73" spans="1:12" ht="12.75">
      <c r="A73" s="96" t="s">
        <v>788</v>
      </c>
      <c r="B73" t="str">
        <f>+'Basic Input Data'!$B$11</f>
        <v>Mountainous</v>
      </c>
      <c r="C73" s="96" t="s">
        <v>717</v>
      </c>
      <c r="D73" s="252">
        <v>0.1460441509881405</v>
      </c>
      <c r="E73" s="252">
        <v>3.074898944920797E-05</v>
      </c>
      <c r="F73" s="252">
        <v>0.0013380392535724585</v>
      </c>
      <c r="G73" s="252">
        <v>-2.559476476019819E-05</v>
      </c>
      <c r="H73" s="133">
        <f t="shared" si="9"/>
        <v>0.15125304786324717</v>
      </c>
      <c r="I73" s="134">
        <f t="shared" si="10"/>
        <v>0.25456080147968024</v>
      </c>
      <c r="J73" s="135">
        <f t="shared" si="11"/>
        <v>0.4771167141245225</v>
      </c>
      <c r="L73" s="154"/>
    </row>
    <row r="74" spans="1:12" ht="12.75">
      <c r="A74" s="96" t="s">
        <v>789</v>
      </c>
      <c r="B74" s="96"/>
      <c r="C74" s="96" t="s">
        <v>719</v>
      </c>
      <c r="D74" s="252">
        <v>0.1571141024242297</v>
      </c>
      <c r="E74" s="252">
        <v>0.001816566947329618</v>
      </c>
      <c r="F74" s="252">
        <v>0.0003306902675581675</v>
      </c>
      <c r="G74" s="252">
        <v>3.6134175271943222E-06</v>
      </c>
      <c r="H74" s="133">
        <f aca="true" t="shared" si="12" ref="H74:H89">+D74+E74*$H$7+F74*$H$7^2+G74*$H$7^3</f>
        <v>0.16209890472933916</v>
      </c>
      <c r="I74" s="134">
        <f aca="true" t="shared" si="13" ref="I74:I89">+D74+E74*$I$7+F74*$I$7^2+G74*$I$7^3</f>
        <v>0.21196221618053696</v>
      </c>
      <c r="J74" s="135">
        <f aca="true" t="shared" si="14" ref="J74:J89">+D74+E74*$J$7+F74*$J$7^2+G74*$J$7^3</f>
        <v>0.35462888861164366</v>
      </c>
      <c r="L74" s="154"/>
    </row>
    <row r="75" spans="1:12" ht="12.75">
      <c r="A75" s="96" t="s">
        <v>790</v>
      </c>
      <c r="B75" s="96" t="s">
        <v>733</v>
      </c>
      <c r="C75" s="96" t="s">
        <v>247</v>
      </c>
      <c r="D75" s="252">
        <v>0.23648625054017963</v>
      </c>
      <c r="E75" s="252">
        <v>0.0025241362369716695</v>
      </c>
      <c r="F75" s="252">
        <v>0.0004014734706596591</v>
      </c>
      <c r="G75" s="252">
        <v>3.1394228047878246E-06</v>
      </c>
      <c r="H75" s="133">
        <f t="shared" si="12"/>
        <v>0.2431655322791999</v>
      </c>
      <c r="I75" s="134">
        <f t="shared" si="13"/>
        <v>0.3050143827806501</v>
      </c>
      <c r="J75" s="135">
        <f t="shared" si="14"/>
        <v>0.47267374598177925</v>
      </c>
      <c r="L75" s="154"/>
    </row>
    <row r="76" spans="1:12" ht="12.75">
      <c r="A76" s="96" t="s">
        <v>791</v>
      </c>
      <c r="B76" s="96" t="str">
        <f>+'Basic Input Data'!$B$18</f>
        <v>Gravel</v>
      </c>
      <c r="C76" s="96" t="s">
        <v>723</v>
      </c>
      <c r="D76" s="252">
        <v>0.3261895448880056</v>
      </c>
      <c r="E76" s="252">
        <v>0.003330655210261028</v>
      </c>
      <c r="F76" s="252">
        <v>0.0004847605351169213</v>
      </c>
      <c r="G76" s="252">
        <v>2.3761913824265163E-06</v>
      </c>
      <c r="H76" s="133">
        <f t="shared" si="12"/>
        <v>0.3348089069800548</v>
      </c>
      <c r="I76" s="134">
        <f t="shared" si="13"/>
        <v>0.41034834188473457</v>
      </c>
      <c r="J76" s="135">
        <f t="shared" si="14"/>
        <v>0.6057163941994068</v>
      </c>
      <c r="L76" s="154"/>
    </row>
    <row r="77" spans="1:12" ht="12.75">
      <c r="A77" s="96" t="s">
        <v>792</v>
      </c>
      <c r="B77" s="96"/>
      <c r="C77" s="96" t="s">
        <v>249</v>
      </c>
      <c r="D77" s="252">
        <v>0.2534904092753621</v>
      </c>
      <c r="E77" s="252">
        <v>0.013299315407324515</v>
      </c>
      <c r="F77" s="252">
        <v>0.0005348878428094076</v>
      </c>
      <c r="G77" s="252">
        <v>-7.741511003758655E-06</v>
      </c>
      <c r="H77" s="133">
        <f t="shared" si="12"/>
        <v>0.28216665937321866</v>
      </c>
      <c r="I77" s="134">
        <f t="shared" si="13"/>
        <v>0.43223083662578937</v>
      </c>
      <c r="J77" s="135">
        <f t="shared" si="14"/>
        <v>0.6714997665155462</v>
      </c>
      <c r="L77" s="154"/>
    </row>
    <row r="78" spans="1:12" ht="12.75">
      <c r="A78" s="96" t="s">
        <v>793</v>
      </c>
      <c r="B78" s="96"/>
      <c r="C78" s="96" t="s">
        <v>250</v>
      </c>
      <c r="D78" s="252">
        <v>0.31656917641631216</v>
      </c>
      <c r="E78" s="252">
        <v>0.020027156990574994</v>
      </c>
      <c r="F78" s="252">
        <v>0.0006346022757670731</v>
      </c>
      <c r="G78" s="252">
        <v>-9.959859220206644E-06</v>
      </c>
      <c r="H78" s="133">
        <f t="shared" si="12"/>
        <v>0.3590822206267688</v>
      </c>
      <c r="I78" s="134">
        <f t="shared" si="13"/>
        <v>0.5703411146785629</v>
      </c>
      <c r="J78" s="135">
        <f t="shared" si="14"/>
        <v>0.8912743527729883</v>
      </c>
      <c r="L78" s="154"/>
    </row>
    <row r="79" spans="1:12" ht="12.75">
      <c r="A79" s="96" t="s">
        <v>794</v>
      </c>
      <c r="B79" s="96"/>
      <c r="C79" s="96" t="s">
        <v>251</v>
      </c>
      <c r="D79" s="252">
        <v>0.5433103327404566</v>
      </c>
      <c r="E79" s="252">
        <v>0.026716676044875945</v>
      </c>
      <c r="F79" s="252">
        <v>0.0007601427105504954</v>
      </c>
      <c r="G79" s="252">
        <v>-1.1866186258726254E-05</v>
      </c>
      <c r="H79" s="133">
        <f t="shared" si="12"/>
        <v>0.5996893261823406</v>
      </c>
      <c r="I79" s="134">
        <f t="shared" si="13"/>
        <v>0.8746251779855393</v>
      </c>
      <c r="J79" s="135">
        <f t="shared" si="14"/>
        <v>1.2867714477883636</v>
      </c>
      <c r="L79" s="154"/>
    </row>
    <row r="80" spans="1:12" ht="12.75">
      <c r="A80" s="97" t="s">
        <v>795</v>
      </c>
      <c r="B80" s="97"/>
      <c r="C80" s="97" t="s">
        <v>728</v>
      </c>
      <c r="D80" s="253">
        <v>0.8335453501712655</v>
      </c>
      <c r="E80" s="253">
        <v>0.026464884641720466</v>
      </c>
      <c r="F80" s="253">
        <v>0.0014768668318634315</v>
      </c>
      <c r="G80" s="253">
        <v>-2.0862382670997156E-05</v>
      </c>
      <c r="H80" s="136">
        <f t="shared" si="12"/>
        <v>0.8922156877207922</v>
      </c>
      <c r="I80" s="137">
        <f t="shared" si="13"/>
        <v>1.2250184971038165</v>
      </c>
      <c r="J80" s="138">
        <f t="shared" si="14"/>
        <v>1.7866907143830701</v>
      </c>
      <c r="L80" s="154"/>
    </row>
    <row r="81" spans="1:12" ht="12.75">
      <c r="A81" s="95" t="s">
        <v>796</v>
      </c>
      <c r="B81" s="95" t="s">
        <v>778</v>
      </c>
      <c r="C81" s="95" t="s">
        <v>104</v>
      </c>
      <c r="D81" s="251">
        <v>0.12783390345191012</v>
      </c>
      <c r="E81" s="251">
        <v>-9.501394684470691E-05</v>
      </c>
      <c r="F81" s="251">
        <v>0.0008487819550015</v>
      </c>
      <c r="G81" s="251">
        <v>-1.5835162306828405E-05</v>
      </c>
      <c r="H81" s="130">
        <f t="shared" si="12"/>
        <v>0.13091232207977208</v>
      </c>
      <c r="I81" s="131">
        <f t="shared" si="13"/>
        <v>0.19592679717678463</v>
      </c>
      <c r="J81" s="132">
        <f t="shared" si="14"/>
        <v>0.3387651080609887</v>
      </c>
      <c r="L81" s="154"/>
    </row>
    <row r="82" spans="1:12" ht="12.75">
      <c r="A82" s="96" t="s">
        <v>797</v>
      </c>
      <c r="B82" t="str">
        <f>+'Basic Input Data'!$B$11</f>
        <v>Mountainous</v>
      </c>
      <c r="C82" s="96" t="s">
        <v>717</v>
      </c>
      <c r="D82" s="252">
        <v>0.15000562882741134</v>
      </c>
      <c r="E82" s="252">
        <v>0.00011911593981214929</v>
      </c>
      <c r="F82" s="252">
        <v>0.0013181366448770445</v>
      </c>
      <c r="G82" s="252">
        <v>-2.5123375205046204E-05</v>
      </c>
      <c r="H82" s="133">
        <f t="shared" si="12"/>
        <v>0.15531542028490344</v>
      </c>
      <c r="I82" s="134">
        <f t="shared" si="13"/>
        <v>0.2578870775081911</v>
      </c>
      <c r="J82" s="135">
        <f t="shared" si="14"/>
        <v>0.47865560393410256</v>
      </c>
      <c r="L82" s="154"/>
    </row>
    <row r="83" spans="1:12" ht="12.75">
      <c r="A83" s="96" t="s">
        <v>798</v>
      </c>
      <c r="B83" s="96"/>
      <c r="C83" s="96" t="s">
        <v>719</v>
      </c>
      <c r="D83" s="252">
        <v>0.1601869944795739</v>
      </c>
      <c r="E83" s="252">
        <v>0.001869962697076178</v>
      </c>
      <c r="F83" s="252">
        <v>0.00031293932806312894</v>
      </c>
      <c r="G83" s="252">
        <v>4.076947193978815E-06</v>
      </c>
      <c r="H83" s="133">
        <f t="shared" si="12"/>
        <v>0.1652112927635306</v>
      </c>
      <c r="I83" s="134">
        <f t="shared" si="13"/>
        <v>0.21425750145062739</v>
      </c>
      <c r="J83" s="135">
        <f t="shared" si="14"/>
        <v>0.35537755719817954</v>
      </c>
      <c r="L83" s="154"/>
    </row>
    <row r="84" spans="1:12" ht="12.75">
      <c r="A84" s="96" t="s">
        <v>799</v>
      </c>
      <c r="B84" s="96" t="s">
        <v>743</v>
      </c>
      <c r="C84" s="96" t="s">
        <v>247</v>
      </c>
      <c r="D84" s="252">
        <v>0.24120386325429105</v>
      </c>
      <c r="E84" s="252">
        <v>0.0026125821774946956</v>
      </c>
      <c r="F84" s="252">
        <v>0.00037445893584701857</v>
      </c>
      <c r="G84" s="252">
        <v>3.83726610211507E-06</v>
      </c>
      <c r="H84" s="133">
        <f t="shared" si="12"/>
        <v>0.24795756148148546</v>
      </c>
      <c r="I84" s="134">
        <f t="shared" si="13"/>
        <v>0.3086128447160549</v>
      </c>
      <c r="J84" s="135">
        <f t="shared" si="14"/>
        <v>0.47393720995991295</v>
      </c>
      <c r="L84" s="154"/>
    </row>
    <row r="85" spans="1:12" ht="12.75">
      <c r="A85" s="96" t="s">
        <v>800</v>
      </c>
      <c r="B85" s="96" t="str">
        <f>+'Basic Input Data'!$B$19</f>
        <v>Earth</v>
      </c>
      <c r="C85" s="96" t="s">
        <v>723</v>
      </c>
      <c r="D85" s="252">
        <v>0.331682759723318</v>
      </c>
      <c r="E85" s="252">
        <v>0.0034226291664145687</v>
      </c>
      <c r="F85" s="252">
        <v>0.00045390676041336196</v>
      </c>
      <c r="G85" s="252">
        <v>3.1834012364485168E-06</v>
      </c>
      <c r="H85" s="133">
        <f t="shared" si="12"/>
        <v>0.3403691123076922</v>
      </c>
      <c r="I85" s="134">
        <f t="shared" si="13"/>
        <v>0.4144831286652484</v>
      </c>
      <c r="J85" s="135">
        <f t="shared" si="14"/>
        <v>0.6071652571085423</v>
      </c>
      <c r="L85" s="154"/>
    </row>
    <row r="86" spans="1:12" ht="12.75">
      <c r="A86" s="96" t="s">
        <v>801</v>
      </c>
      <c r="B86" s="96"/>
      <c r="C86" s="96" t="s">
        <v>249</v>
      </c>
      <c r="D86" s="252">
        <v>0.25856480354414274</v>
      </c>
      <c r="E86" s="252">
        <v>0.013257227441432</v>
      </c>
      <c r="F86" s="252">
        <v>0.0005163317345699594</v>
      </c>
      <c r="G86" s="252">
        <v>-7.1958558457154445E-06</v>
      </c>
      <c r="H86" s="133">
        <f t="shared" si="12"/>
        <v>0.28708701851852086</v>
      </c>
      <c r="I86" s="134">
        <f t="shared" si="13"/>
        <v>0.4355743955697432</v>
      </c>
      <c r="J86" s="135">
        <f t="shared" si="14"/>
        <v>0.672675199435043</v>
      </c>
      <c r="L86" s="154"/>
    </row>
    <row r="87" spans="1:12" ht="12.75">
      <c r="A87" s="96" t="s">
        <v>802</v>
      </c>
      <c r="B87" s="96"/>
      <c r="C87" s="96" t="s">
        <v>250</v>
      </c>
      <c r="D87" s="252">
        <v>0.3224724711725824</v>
      </c>
      <c r="E87" s="252">
        <v>0.019893552971713156</v>
      </c>
      <c r="F87" s="252">
        <v>0.0006201131027664534</v>
      </c>
      <c r="G87" s="252">
        <v>-9.473149574518341E-06</v>
      </c>
      <c r="H87" s="133">
        <f t="shared" si="12"/>
        <v>0.3646642443304784</v>
      </c>
      <c r="I87" s="134">
        <f t="shared" si="13"/>
        <v>0.5739461615918409</v>
      </c>
      <c r="J87" s="135">
        <f t="shared" si="14"/>
        <v>0.8926035751172802</v>
      </c>
      <c r="L87" s="154"/>
    </row>
    <row r="88" spans="1:12" ht="12.75">
      <c r="A88" s="96" t="s">
        <v>803</v>
      </c>
      <c r="B88" s="96"/>
      <c r="C88" s="96" t="s">
        <v>251</v>
      </c>
      <c r="D88" s="252">
        <v>0.5492083947167472</v>
      </c>
      <c r="E88" s="252">
        <v>0.02658004718104003</v>
      </c>
      <c r="F88" s="252">
        <v>0.0007453487351782739</v>
      </c>
      <c r="G88" s="252">
        <v>-1.1362240333481895E-05</v>
      </c>
      <c r="H88" s="133">
        <f t="shared" si="12"/>
        <v>0.6052589860968726</v>
      </c>
      <c r="I88" s="134">
        <f t="shared" si="13"/>
        <v>0.8781814997114931</v>
      </c>
      <c r="J88" s="135">
        <f t="shared" si="14"/>
        <v>1.288050909741002</v>
      </c>
      <c r="L88" s="154"/>
    </row>
    <row r="89" spans="1:12" ht="12.75">
      <c r="A89" s="97" t="s">
        <v>804</v>
      </c>
      <c r="B89" s="97"/>
      <c r="C89" s="97" t="s">
        <v>728</v>
      </c>
      <c r="D89" s="253">
        <v>0.8435718035704761</v>
      </c>
      <c r="E89" s="253">
        <v>0.026179664890754132</v>
      </c>
      <c r="F89" s="253">
        <v>0.0014470142581328995</v>
      </c>
      <c r="G89" s="253">
        <v>-1.9786144931283666E-05</v>
      </c>
      <c r="H89" s="136">
        <f t="shared" si="12"/>
        <v>0.9015609012250657</v>
      </c>
      <c r="I89" s="137">
        <f t="shared" si="13"/>
        <v>1.2302837333600236</v>
      </c>
      <c r="J89" s="138">
        <f t="shared" si="14"/>
        <v>1.7876816451884494</v>
      </c>
      <c r="L89" s="154"/>
    </row>
    <row r="90" ht="12.75">
      <c r="L90" s="154"/>
    </row>
    <row r="91" ht="12.75">
      <c r="L91" s="154"/>
    </row>
    <row r="92" spans="1:12" ht="18">
      <c r="A92" s="101" t="s">
        <v>805</v>
      </c>
      <c r="B92" s="94"/>
      <c r="C92" s="94"/>
      <c r="D92" s="94"/>
      <c r="E92" s="94"/>
      <c r="F92" s="94"/>
      <c r="G92" s="94"/>
      <c r="H92" s="94"/>
      <c r="I92" s="94"/>
      <c r="J92" s="94"/>
      <c r="L92" s="154"/>
    </row>
    <row r="93" ht="12.75">
      <c r="L93" s="154"/>
    </row>
    <row r="94" spans="8:12" ht="12.75">
      <c r="H94" s="103" t="s">
        <v>707</v>
      </c>
      <c r="I94" s="72"/>
      <c r="J94" s="73"/>
      <c r="L94" s="154"/>
    </row>
    <row r="95" spans="2:15" ht="12.75">
      <c r="B95" s="102"/>
      <c r="D95" s="103" t="s">
        <v>806</v>
      </c>
      <c r="E95" s="72"/>
      <c r="F95" s="72"/>
      <c r="G95" s="73"/>
      <c r="H95" s="128" t="s">
        <v>807</v>
      </c>
      <c r="I95" s="128" t="s">
        <v>807</v>
      </c>
      <c r="J95" s="98" t="s">
        <v>807</v>
      </c>
      <c r="L95" s="154"/>
      <c r="O95">
        <v>10</v>
      </c>
    </row>
    <row r="96" spans="4:12" ht="12.75">
      <c r="D96" s="103" t="s">
        <v>808</v>
      </c>
      <c r="E96" s="72"/>
      <c r="F96" s="72"/>
      <c r="G96" s="73"/>
      <c r="H96" s="198">
        <v>2</v>
      </c>
      <c r="I96" s="271">
        <v>10</v>
      </c>
      <c r="J96" s="271">
        <v>20</v>
      </c>
      <c r="L96" s="154"/>
    </row>
    <row r="97" spans="4:12" ht="12.75">
      <c r="D97" s="104" t="s">
        <v>809</v>
      </c>
      <c r="E97" s="104" t="s">
        <v>810</v>
      </c>
      <c r="F97" s="104" t="s">
        <v>811</v>
      </c>
      <c r="G97" s="104" t="s">
        <v>812</v>
      </c>
      <c r="H97" s="129" t="s">
        <v>184</v>
      </c>
      <c r="I97" s="129" t="s">
        <v>184</v>
      </c>
      <c r="J97" s="100" t="s">
        <v>184</v>
      </c>
      <c r="L97" s="154"/>
    </row>
    <row r="98" spans="1:16" ht="12.75">
      <c r="A98" s="95" t="s">
        <v>714</v>
      </c>
      <c r="B98" s="95" t="s">
        <v>715</v>
      </c>
      <c r="C98" s="95" t="s">
        <v>104</v>
      </c>
      <c r="D98" s="251">
        <v>87.31092984848708</v>
      </c>
      <c r="E98" s="251">
        <v>0.16962712200152882</v>
      </c>
      <c r="F98" s="251">
        <v>-0.27587341410757105</v>
      </c>
      <c r="G98" s="251">
        <v>0.00734392056386841</v>
      </c>
      <c r="H98" s="139">
        <f>+D98+E98*$H$96+F98*$H$96^2+G98*$H$96^3</f>
        <v>86.6054418005708</v>
      </c>
      <c r="I98" s="140">
        <f>+D98+E98*$I$96+F98*$I$96^2+G98*$I$96^3</f>
        <v>68.76378022161367</v>
      </c>
      <c r="J98" s="141">
        <f>+D98+E98*$J$96+F98*$J$96^2+G98*$J$96^3</f>
        <v>39.105471156436515</v>
      </c>
      <c r="L98" s="154"/>
      <c r="O98">
        <f>+$O$95</f>
        <v>10</v>
      </c>
      <c r="P98">
        <f>+D98+E98*O98+F98*O98^2+G98*O98^3</f>
        <v>68.76378022161367</v>
      </c>
    </row>
    <row r="99" spans="1:12" ht="12.75">
      <c r="A99" s="96" t="s">
        <v>716</v>
      </c>
      <c r="C99" s="96" t="s">
        <v>717</v>
      </c>
      <c r="D99" s="252">
        <v>80.44786060869825</v>
      </c>
      <c r="E99" s="252">
        <v>-0.3964312897433387</v>
      </c>
      <c r="F99" s="252">
        <v>-0.20507295925805966</v>
      </c>
      <c r="G99" s="252">
        <v>0.005666743071741316</v>
      </c>
      <c r="H99" s="142">
        <f aca="true" t="shared" si="15" ref="H99:H114">+D99+E99*$H$96+F99*$H$96^2+G99*$H$96^3</f>
        <v>78.88004013675325</v>
      </c>
      <c r="I99" s="143">
        <f aca="true" t="shared" si="16" ref="I99:I114">+D99+E99*$I$96+F99*$I$96^2+G99*$I$96^3</f>
        <v>61.642994857200215</v>
      </c>
      <c r="J99" s="144">
        <f aca="true" t="shared" si="17" ref="J99:J114">+D99+E99*$J$96+F99*$J$96^2+G99*$J$96^3</f>
        <v>35.82399568453814</v>
      </c>
      <c r="L99" s="154"/>
    </row>
    <row r="100" spans="1:12" ht="12.75">
      <c r="A100" s="96" t="s">
        <v>718</v>
      </c>
      <c r="B100" s="96"/>
      <c r="C100" s="96" t="s">
        <v>719</v>
      </c>
      <c r="D100" s="252">
        <v>84.60177428721785</v>
      </c>
      <c r="E100" s="252">
        <v>-0.9419279857974447</v>
      </c>
      <c r="F100" s="252">
        <v>-0.21098811234423634</v>
      </c>
      <c r="G100" s="252">
        <v>0.006360552687785967</v>
      </c>
      <c r="H100" s="142">
        <f t="shared" si="15"/>
        <v>81.92485028774831</v>
      </c>
      <c r="I100" s="143">
        <f t="shared" si="16"/>
        <v>60.44423588260574</v>
      </c>
      <c r="J100" s="144">
        <f t="shared" si="17"/>
        <v>32.25239113586214</v>
      </c>
      <c r="L100" s="154"/>
    </row>
    <row r="101" spans="1:12" ht="12.75">
      <c r="A101" s="96" t="s">
        <v>720</v>
      </c>
      <c r="B101" s="96" t="s">
        <v>721</v>
      </c>
      <c r="C101" s="96" t="s">
        <v>247</v>
      </c>
      <c r="D101" s="252">
        <v>74.74573003161987</v>
      </c>
      <c r="E101" s="252">
        <v>-0.12435621119762245</v>
      </c>
      <c r="F101" s="252">
        <v>-0.22074103359685285</v>
      </c>
      <c r="G101" s="252">
        <v>0.006043082739322199</v>
      </c>
      <c r="H101" s="142">
        <f t="shared" si="15"/>
        <v>73.6623981367518</v>
      </c>
      <c r="I101" s="143">
        <f t="shared" si="16"/>
        <v>57.471147299280574</v>
      </c>
      <c r="J101" s="144">
        <f t="shared" si="17"/>
        <v>32.306854283503874</v>
      </c>
      <c r="L101" s="154"/>
    </row>
    <row r="102" spans="1:12" ht="12.75">
      <c r="A102" s="96" t="s">
        <v>722</v>
      </c>
      <c r="B102" s="96"/>
      <c r="C102" s="96" t="s">
        <v>723</v>
      </c>
      <c r="D102" s="252">
        <v>74.57822595915711</v>
      </c>
      <c r="E102" s="252">
        <v>-0.15814499542067043</v>
      </c>
      <c r="F102" s="252">
        <v>-0.2165889826694973</v>
      </c>
      <c r="G102" s="252">
        <v>0.005939270580197961</v>
      </c>
      <c r="H102" s="142">
        <f t="shared" si="15"/>
        <v>73.44309420227937</v>
      </c>
      <c r="I102" s="143">
        <f t="shared" si="16"/>
        <v>57.277148318198634</v>
      </c>
      <c r="J102" s="144">
        <f t="shared" si="17"/>
        <v>32.29389762452846</v>
      </c>
      <c r="L102" s="154"/>
    </row>
    <row r="103" spans="1:12" ht="12.75">
      <c r="A103" s="96" t="s">
        <v>724</v>
      </c>
      <c r="B103" s="96"/>
      <c r="C103" s="96" t="s">
        <v>249</v>
      </c>
      <c r="D103" s="252">
        <v>79.4056510895926</v>
      </c>
      <c r="E103" s="252">
        <v>-1.6914524647631337</v>
      </c>
      <c r="F103" s="252">
        <v>-0.13131066494372787</v>
      </c>
      <c r="G103" s="252">
        <v>0.004517856979305706</v>
      </c>
      <c r="H103" s="142">
        <f t="shared" si="15"/>
        <v>75.53364635612586</v>
      </c>
      <c r="I103" s="143">
        <f t="shared" si="16"/>
        <v>53.87791692689417</v>
      </c>
      <c r="J103" s="144">
        <f t="shared" si="17"/>
        <v>29.195191651284418</v>
      </c>
      <c r="L103" s="154"/>
    </row>
    <row r="104" spans="1:12" ht="12.75">
      <c r="A104" s="96" t="s">
        <v>725</v>
      </c>
      <c r="B104" s="96"/>
      <c r="C104" s="96" t="s">
        <v>250</v>
      </c>
      <c r="D104" s="252">
        <v>74.31652927404399</v>
      </c>
      <c r="E104" s="252">
        <v>-1.822427136506019</v>
      </c>
      <c r="F104" s="252">
        <v>-0.104362442687768</v>
      </c>
      <c r="G104" s="252">
        <v>0.0038409309726778447</v>
      </c>
      <c r="H104" s="142">
        <f t="shared" si="15"/>
        <v>70.28495267806228</v>
      </c>
      <c r="I104" s="143">
        <f t="shared" si="16"/>
        <v>49.49694461288484</v>
      </c>
      <c r="J104" s="144">
        <f t="shared" si="17"/>
        <v>26.850457250239163</v>
      </c>
      <c r="L104" s="154"/>
    </row>
    <row r="105" spans="1:12" ht="12.75">
      <c r="A105" s="96" t="s">
        <v>726</v>
      </c>
      <c r="B105" s="96"/>
      <c r="C105" s="96" t="s">
        <v>251</v>
      </c>
      <c r="D105" s="252">
        <v>61.90326012384645</v>
      </c>
      <c r="E105" s="252">
        <v>-0.9308933322764449</v>
      </c>
      <c r="F105" s="252">
        <v>-0.10854140757071094</v>
      </c>
      <c r="G105" s="252">
        <v>0.003330320875046017</v>
      </c>
      <c r="H105" s="142">
        <f t="shared" si="15"/>
        <v>59.63395039601109</v>
      </c>
      <c r="I105" s="143">
        <f t="shared" si="16"/>
        <v>45.07050691905693</v>
      </c>
      <c r="J105" s="144">
        <f t="shared" si="17"/>
        <v>26.511397450401308</v>
      </c>
      <c r="L105" s="154"/>
    </row>
    <row r="106" spans="1:12" ht="12.75">
      <c r="A106" s="97" t="s">
        <v>727</v>
      </c>
      <c r="B106" s="97"/>
      <c r="C106" s="97" t="s">
        <v>728</v>
      </c>
      <c r="D106" s="253">
        <v>85.91762533069867</v>
      </c>
      <c r="E106" s="253">
        <v>-5.437580957122427</v>
      </c>
      <c r="F106" s="253">
        <v>0.09994144618425843</v>
      </c>
      <c r="G106" s="253">
        <v>0.00035161765743632964</v>
      </c>
      <c r="H106" s="145">
        <f t="shared" si="15"/>
        <v>75.44504214245033</v>
      </c>
      <c r="I106" s="146">
        <f t="shared" si="16"/>
        <v>41.88757803533657</v>
      </c>
      <c r="J106" s="147">
        <f t="shared" si="17"/>
        <v>19.955525921444128</v>
      </c>
      <c r="L106" s="154"/>
    </row>
    <row r="107" spans="1:16" ht="12.75">
      <c r="A107" s="95" t="s">
        <v>729</v>
      </c>
      <c r="B107" s="95" t="s">
        <v>715</v>
      </c>
      <c r="C107" s="95" t="s">
        <v>104</v>
      </c>
      <c r="D107" s="251">
        <v>72.98956952042138</v>
      </c>
      <c r="E107" s="251">
        <v>1.0513001598445038</v>
      </c>
      <c r="F107" s="251">
        <v>-0.2630400063849226</v>
      </c>
      <c r="G107" s="251">
        <v>0.006285846540469778</v>
      </c>
      <c r="H107" s="139">
        <f t="shared" si="15"/>
        <v>74.09029658689445</v>
      </c>
      <c r="I107" s="140">
        <f t="shared" si="16"/>
        <v>63.48441702084395</v>
      </c>
      <c r="J107" s="141">
        <f t="shared" si="17"/>
        <v>39.086342487100644</v>
      </c>
      <c r="L107" s="154"/>
      <c r="O107">
        <f>+$O$95</f>
        <v>10</v>
      </c>
      <c r="P107">
        <f>+D107+E107*O107+F107*O107^2+G107*O107^3</f>
        <v>63.48441702084395</v>
      </c>
    </row>
    <row r="108" spans="1:16" ht="12.75">
      <c r="A108" s="96" t="s">
        <v>730</v>
      </c>
      <c r="C108" s="96" t="s">
        <v>717</v>
      </c>
      <c r="D108" s="252">
        <v>67.54984005929002</v>
      </c>
      <c r="E108" s="252">
        <v>0.47807189574629794</v>
      </c>
      <c r="F108" s="252">
        <v>-0.20358369063541382</v>
      </c>
      <c r="G108" s="252">
        <v>0.004990194098171483</v>
      </c>
      <c r="H108" s="142">
        <f t="shared" si="15"/>
        <v>67.73157064102632</v>
      </c>
      <c r="I108" s="143">
        <f t="shared" si="16"/>
        <v>56.962384051383104</v>
      </c>
      <c r="J108" s="144">
        <f t="shared" si="17"/>
        <v>35.59935450542232</v>
      </c>
      <c r="L108" s="154"/>
      <c r="O108">
        <f>+$O$95</f>
        <v>10</v>
      </c>
      <c r="P108">
        <f>+D108+E108*O108+F108*O108^2+G108*O108^3</f>
        <v>56.962384051383104</v>
      </c>
    </row>
    <row r="109" spans="1:12" ht="12.75">
      <c r="A109" s="96" t="s">
        <v>731</v>
      </c>
      <c r="B109" s="96"/>
      <c r="C109" s="96" t="s">
        <v>719</v>
      </c>
      <c r="D109" s="252">
        <v>70.0361784861658</v>
      </c>
      <c r="E109" s="252">
        <v>0.42082374516067483</v>
      </c>
      <c r="F109" s="252">
        <v>-0.23950747826087118</v>
      </c>
      <c r="G109" s="252">
        <v>0.006215780531063153</v>
      </c>
      <c r="H109" s="142">
        <f t="shared" si="15"/>
        <v>69.96952230769216</v>
      </c>
      <c r="I109" s="143">
        <f t="shared" si="16"/>
        <v>56.50944864274858</v>
      </c>
      <c r="J109" s="144">
        <f t="shared" si="17"/>
        <v>32.37590633353605</v>
      </c>
      <c r="L109" s="154"/>
    </row>
    <row r="110" spans="1:12" ht="12.75">
      <c r="A110" s="96" t="s">
        <v>732</v>
      </c>
      <c r="B110" s="96" t="s">
        <v>733</v>
      </c>
      <c r="C110" s="96" t="s">
        <v>247</v>
      </c>
      <c r="D110" s="252">
        <v>62.74523555204298</v>
      </c>
      <c r="E110" s="252">
        <v>0.7493297096510062</v>
      </c>
      <c r="F110" s="252">
        <v>-0.22204254226205686</v>
      </c>
      <c r="G110" s="252">
        <v>0.005427089527755473</v>
      </c>
      <c r="H110" s="142">
        <f t="shared" si="15"/>
        <v>63.399141518518796</v>
      </c>
      <c r="I110" s="143">
        <f t="shared" si="16"/>
        <v>53.46136795010284</v>
      </c>
      <c r="J110" s="144">
        <f t="shared" si="17"/>
        <v>32.33152906228415</v>
      </c>
      <c r="L110" s="154"/>
    </row>
    <row r="111" spans="1:12" ht="12.75">
      <c r="A111" s="96" t="s">
        <v>734</v>
      </c>
      <c r="B111" s="96"/>
      <c r="C111" s="96" t="s">
        <v>723</v>
      </c>
      <c r="D111" s="252">
        <v>62.63159223320333</v>
      </c>
      <c r="E111" s="252">
        <v>0.7245304427603863</v>
      </c>
      <c r="F111" s="252">
        <v>-0.2191908297354364</v>
      </c>
      <c r="G111" s="252">
        <v>0.005358213061494601</v>
      </c>
      <c r="H111" s="142">
        <f t="shared" si="15"/>
        <v>63.24675550427431</v>
      </c>
      <c r="I111" s="143">
        <f t="shared" si="16"/>
        <v>53.316026748758155</v>
      </c>
      <c r="J111" s="144">
        <f t="shared" si="17"/>
        <v>32.3115736861933</v>
      </c>
      <c r="L111" s="154"/>
    </row>
    <row r="112" spans="1:12" ht="12.75">
      <c r="A112" s="96" t="s">
        <v>735</v>
      </c>
      <c r="B112" s="96"/>
      <c r="C112" s="96" t="s">
        <v>249</v>
      </c>
      <c r="D112" s="252">
        <v>67.66055844137</v>
      </c>
      <c r="E112" s="252">
        <v>-0.43484098445802016</v>
      </c>
      <c r="F112" s="252">
        <v>-0.17077924293099023</v>
      </c>
      <c r="G112" s="252">
        <v>0.004814776796204542</v>
      </c>
      <c r="H112" s="142">
        <f t="shared" si="15"/>
        <v>66.14627771509963</v>
      </c>
      <c r="I112" s="143">
        <f t="shared" si="16"/>
        <v>51.049001099895314</v>
      </c>
      <c r="J112" s="144">
        <f t="shared" si="17"/>
        <v>29.17025594944984</v>
      </c>
      <c r="L112" s="154"/>
    </row>
    <row r="113" spans="1:12" ht="12.75">
      <c r="A113" s="96" t="s">
        <v>736</v>
      </c>
      <c r="B113" s="96"/>
      <c r="C113" s="96" t="s">
        <v>250</v>
      </c>
      <c r="D113" s="252">
        <v>63.05236074308437</v>
      </c>
      <c r="E113" s="252">
        <v>-0.5713998002211575</v>
      </c>
      <c r="F113" s="252">
        <v>-0.14682973897837612</v>
      </c>
      <c r="G113" s="252">
        <v>0.0042389146931964316</v>
      </c>
      <c r="H113" s="142">
        <f t="shared" si="15"/>
        <v>61.356153504274126</v>
      </c>
      <c r="I113" s="143">
        <f t="shared" si="16"/>
        <v>46.89430353623162</v>
      </c>
      <c r="J113" s="144">
        <f t="shared" si="17"/>
        <v>26.803786692882227</v>
      </c>
      <c r="L113" s="154"/>
    </row>
    <row r="114" spans="1:12" ht="12.75">
      <c r="A114" s="96" t="s">
        <v>737</v>
      </c>
      <c r="B114" s="96"/>
      <c r="C114" s="96" t="s">
        <v>251</v>
      </c>
      <c r="D114" s="252">
        <v>55.15398386956459</v>
      </c>
      <c r="E114" s="252">
        <v>-0.2590311012914398</v>
      </c>
      <c r="F114" s="252">
        <v>-0.12756123092126684</v>
      </c>
      <c r="G114" s="252">
        <v>0.0034335021733503186</v>
      </c>
      <c r="H114" s="142">
        <f t="shared" si="15"/>
        <v>54.153144760683446</v>
      </c>
      <c r="I114" s="143">
        <f t="shared" si="16"/>
        <v>43.24105193787383</v>
      </c>
      <c r="J114" s="144">
        <f t="shared" si="17"/>
        <v>26.41688686203161</v>
      </c>
      <c r="L114" s="154"/>
    </row>
    <row r="115" spans="1:12" ht="12.75">
      <c r="A115" s="97" t="s">
        <v>738</v>
      </c>
      <c r="B115" s="97"/>
      <c r="C115" s="97" t="s">
        <v>728</v>
      </c>
      <c r="D115" s="253">
        <v>51.34996735968518</v>
      </c>
      <c r="E115" s="253">
        <v>-0.17676379589137164</v>
      </c>
      <c r="F115" s="253">
        <v>-0.1617471287625022</v>
      </c>
      <c r="G115" s="253">
        <v>0.0046075175388209325</v>
      </c>
      <c r="H115" s="145">
        <f aca="true" t="shared" si="18" ref="H115:H130">+D115+E115*$H$96+F115*$H$96^2+G115*$H$96^3</f>
        <v>50.38631139316299</v>
      </c>
      <c r="I115" s="146">
        <f aca="true" t="shared" si="19" ref="I115:I130">+D115+E115*$I$96+F115*$I$96^2+G115*$I$96^3</f>
        <v>38.015134063342174</v>
      </c>
      <c r="J115" s="147">
        <f aca="true" t="shared" si="20" ref="J115:J130">+D115+E115*$J$96+F115*$J$96^2+G115*$J$96^3</f>
        <v>19.97598024742433</v>
      </c>
      <c r="L115" s="154"/>
    </row>
    <row r="116" spans="1:16" ht="12.75">
      <c r="A116" s="95" t="s">
        <v>739</v>
      </c>
      <c r="B116" s="95" t="s">
        <v>715</v>
      </c>
      <c r="C116" s="95" t="s">
        <v>104</v>
      </c>
      <c r="D116" s="251">
        <v>64.77127868379294</v>
      </c>
      <c r="E116" s="251">
        <v>1.236454754631506</v>
      </c>
      <c r="F116" s="251">
        <v>-0.22857746427489306</v>
      </c>
      <c r="G116" s="251">
        <v>0.005099045612198653</v>
      </c>
      <c r="H116" s="139">
        <f t="shared" si="18"/>
        <v>66.37067070085396</v>
      </c>
      <c r="I116" s="140">
        <f t="shared" si="19"/>
        <v>59.37712541481734</v>
      </c>
      <c r="J116" s="141">
        <f t="shared" si="20"/>
        <v>38.86175296405506</v>
      </c>
      <c r="L116" s="154"/>
      <c r="O116">
        <f>+$O$95</f>
        <v>10</v>
      </c>
      <c r="P116">
        <f>+D116+E116*O116+F116*O116^2+G116*O116^3</f>
        <v>59.37712541481734</v>
      </c>
    </row>
    <row r="117" spans="1:12" ht="12.75">
      <c r="A117" s="96" t="s">
        <v>740</v>
      </c>
      <c r="C117" s="96" t="s">
        <v>717</v>
      </c>
      <c r="D117" s="252">
        <v>59.81605064822013</v>
      </c>
      <c r="E117" s="252">
        <v>0.7411527466474696</v>
      </c>
      <c r="F117" s="252">
        <v>-0.18109225767713877</v>
      </c>
      <c r="G117" s="252">
        <v>0.004129396405527636</v>
      </c>
      <c r="H117" s="142">
        <f t="shared" si="18"/>
        <v>60.607022282050735</v>
      </c>
      <c r="I117" s="143">
        <f t="shared" si="19"/>
        <v>53.24774875250858</v>
      </c>
      <c r="J117" s="144">
        <f t="shared" si="20"/>
        <v>35.2373737545351</v>
      </c>
      <c r="L117" s="154"/>
    </row>
    <row r="118" spans="1:12" ht="12.75">
      <c r="A118" s="96" t="s">
        <v>741</v>
      </c>
      <c r="B118" s="96"/>
      <c r="C118" s="96" t="s">
        <v>719</v>
      </c>
      <c r="D118" s="252">
        <v>61.28049505006431</v>
      </c>
      <c r="E118" s="252">
        <v>0.9171933164106126</v>
      </c>
      <c r="F118" s="252">
        <v>-0.22748568212226755</v>
      </c>
      <c r="G118" s="252">
        <v>0.005468409190381199</v>
      </c>
      <c r="H118" s="142">
        <f t="shared" si="18"/>
        <v>62.24868622791952</v>
      </c>
      <c r="I118" s="143">
        <f t="shared" si="19"/>
        <v>53.17226919232488</v>
      </c>
      <c r="J118" s="144">
        <f t="shared" si="20"/>
        <v>32.37736205241914</v>
      </c>
      <c r="L118" s="154"/>
    </row>
    <row r="119" spans="1:12" ht="12.75">
      <c r="A119" s="96" t="s">
        <v>742</v>
      </c>
      <c r="B119" s="96" t="s">
        <v>743</v>
      </c>
      <c r="C119" s="96" t="s">
        <v>247</v>
      </c>
      <c r="D119" s="252">
        <v>55.14819141502107</v>
      </c>
      <c r="E119" s="252">
        <v>1.000339138412697</v>
      </c>
      <c r="F119" s="252">
        <v>-0.19673204925505836</v>
      </c>
      <c r="G119" s="252">
        <v>0.004466337719445608</v>
      </c>
      <c r="H119" s="142">
        <f t="shared" si="18"/>
        <v>56.3976721965818</v>
      </c>
      <c r="I119" s="143">
        <f t="shared" si="19"/>
        <v>49.94471559308781</v>
      </c>
      <c r="J119" s="144">
        <f t="shared" si="20"/>
        <v>32.192856236816525</v>
      </c>
      <c r="L119" s="154"/>
    </row>
    <row r="120" spans="1:12" ht="12.75">
      <c r="A120" s="96" t="s">
        <v>744</v>
      </c>
      <c r="B120" s="96"/>
      <c r="C120" s="96" t="s">
        <v>723</v>
      </c>
      <c r="D120" s="252">
        <v>55.079637566535894</v>
      </c>
      <c r="E120" s="252">
        <v>0.9804984934777223</v>
      </c>
      <c r="F120" s="252">
        <v>-0.1946853951048645</v>
      </c>
      <c r="G120" s="252">
        <v>0.004419288978599822</v>
      </c>
      <c r="H120" s="142">
        <f t="shared" si="18"/>
        <v>56.29724728490068</v>
      </c>
      <c r="I120" s="143">
        <f t="shared" si="19"/>
        <v>49.83537196942649</v>
      </c>
      <c r="J120" s="144">
        <f t="shared" si="20"/>
        <v>32.16976122294313</v>
      </c>
      <c r="L120" s="154"/>
    </row>
    <row r="121" spans="1:12" ht="12.75">
      <c r="A121" s="96" t="s">
        <v>745</v>
      </c>
      <c r="B121" s="96"/>
      <c r="C121" s="96" t="s">
        <v>249</v>
      </c>
      <c r="D121" s="252">
        <v>60.066340621868875</v>
      </c>
      <c r="E121" s="252">
        <v>0.166554701236353</v>
      </c>
      <c r="F121" s="252">
        <v>-0.17713654697481934</v>
      </c>
      <c r="G121" s="252">
        <v>0.004570268663972871</v>
      </c>
      <c r="H121" s="142">
        <f t="shared" si="18"/>
        <v>59.72746598575409</v>
      </c>
      <c r="I121" s="143">
        <f t="shared" si="19"/>
        <v>48.58850160072334</v>
      </c>
      <c r="J121" s="144">
        <f t="shared" si="20"/>
        <v>29.10496516845116</v>
      </c>
      <c r="L121" s="154"/>
    </row>
    <row r="122" spans="1:12" ht="12.75">
      <c r="A122" s="96" t="s">
        <v>746</v>
      </c>
      <c r="B122" s="96"/>
      <c r="C122" s="96" t="s">
        <v>250</v>
      </c>
      <c r="D122" s="252">
        <v>55.58008433728537</v>
      </c>
      <c r="E122" s="252">
        <v>0.04642685381517846</v>
      </c>
      <c r="F122" s="252">
        <v>-0.15571868622683194</v>
      </c>
      <c r="G122" s="252">
        <v>0.0040628837952174975</v>
      </c>
      <c r="H122" s="142">
        <f t="shared" si="18"/>
        <v>55.08256637037014</v>
      </c>
      <c r="I122" s="143">
        <f t="shared" si="19"/>
        <v>44.53536804797145</v>
      </c>
      <c r="J122" s="144">
        <f t="shared" si="20"/>
        <v>26.724217284596143</v>
      </c>
      <c r="L122" s="154"/>
    </row>
    <row r="123" spans="1:12" ht="12.75">
      <c r="A123" s="96" t="s">
        <v>747</v>
      </c>
      <c r="B123" s="96"/>
      <c r="C123" s="96" t="s">
        <v>251</v>
      </c>
      <c r="D123" s="252">
        <v>50.22942561264812</v>
      </c>
      <c r="E123" s="252">
        <v>0.10276088904658433</v>
      </c>
      <c r="F123" s="252">
        <v>-0.13006157646701533</v>
      </c>
      <c r="G123" s="252">
        <v>0.0032542447327230974</v>
      </c>
      <c r="H123" s="142">
        <f t="shared" si="18"/>
        <v>49.940735042735014</v>
      </c>
      <c r="I123" s="143">
        <f t="shared" si="19"/>
        <v>41.50512158913553</v>
      </c>
      <c r="J123" s="144">
        <f t="shared" si="20"/>
        <v>26.29397066855845</v>
      </c>
      <c r="L123" s="154"/>
    </row>
    <row r="124" spans="1:12" ht="12.75">
      <c r="A124" s="97" t="s">
        <v>748</v>
      </c>
      <c r="B124" s="97"/>
      <c r="C124" s="97" t="s">
        <v>728</v>
      </c>
      <c r="D124" s="253">
        <v>45.286557271410885</v>
      </c>
      <c r="E124" s="253">
        <v>0.39553105045586257</v>
      </c>
      <c r="F124" s="253">
        <v>-0.17318841197929138</v>
      </c>
      <c r="G124" s="253">
        <v>0.004521104606074802</v>
      </c>
      <c r="H124" s="145">
        <f t="shared" si="18"/>
        <v>45.42103456125404</v>
      </c>
      <c r="I124" s="146">
        <f t="shared" si="19"/>
        <v>36.44413118411517</v>
      </c>
      <c r="J124" s="147">
        <f t="shared" si="20"/>
        <v>20.090650337409997</v>
      </c>
      <c r="L124" s="154"/>
    </row>
    <row r="125" spans="1:16" ht="12.75">
      <c r="A125" s="95" t="s">
        <v>749</v>
      </c>
      <c r="B125" s="95" t="s">
        <v>750</v>
      </c>
      <c r="C125" s="95" t="s">
        <v>104</v>
      </c>
      <c r="D125" s="251">
        <v>79.82064527404481</v>
      </c>
      <c r="E125" s="251">
        <v>0.6777785170076263</v>
      </c>
      <c r="F125" s="251">
        <v>-0.2733133678929695</v>
      </c>
      <c r="G125" s="251">
        <v>0.006882495154067414</v>
      </c>
      <c r="H125" s="139">
        <f t="shared" si="18"/>
        <v>80.13800879772072</v>
      </c>
      <c r="I125" s="140">
        <f t="shared" si="19"/>
        <v>66.14958880889152</v>
      </c>
      <c r="J125" s="141">
        <f t="shared" si="20"/>
        <v>39.11082968954884</v>
      </c>
      <c r="L125" s="154"/>
      <c r="O125">
        <f>+$O$95</f>
        <v>10</v>
      </c>
      <c r="P125">
        <f>+D125+E125*O125+F125*O125^2+G125*O125^3</f>
        <v>66.14958880889152</v>
      </c>
    </row>
    <row r="126" spans="1:12" ht="12.75">
      <c r="A126" s="96" t="s">
        <v>751</v>
      </c>
      <c r="C126" s="96" t="s">
        <v>717</v>
      </c>
      <c r="D126" s="252">
        <v>72.35112803689142</v>
      </c>
      <c r="E126" s="252">
        <v>0.17347991425186543</v>
      </c>
      <c r="F126" s="252">
        <v>-0.2060100997263359</v>
      </c>
      <c r="G126" s="252">
        <v>0.005283683497929268</v>
      </c>
      <c r="H126" s="142">
        <f t="shared" si="18"/>
        <v>71.91631693447324</v>
      </c>
      <c r="I126" s="143">
        <f t="shared" si="19"/>
        <v>58.768600704705754</v>
      </c>
      <c r="J126" s="144">
        <f t="shared" si="20"/>
        <v>35.686154414828515</v>
      </c>
      <c r="L126" s="154"/>
    </row>
    <row r="127" spans="1:12" ht="12.75">
      <c r="A127" s="96" t="s">
        <v>752</v>
      </c>
      <c r="B127" s="96"/>
      <c r="C127" s="96" t="s">
        <v>719</v>
      </c>
      <c r="D127" s="252">
        <v>76.54450099868282</v>
      </c>
      <c r="E127" s="252">
        <v>-0.15760607698328186</v>
      </c>
      <c r="F127" s="252">
        <v>-0.2296272678625585</v>
      </c>
      <c r="G127" s="252">
        <v>0.006347155122386657</v>
      </c>
      <c r="H127" s="142">
        <f t="shared" si="18"/>
        <v>75.36155701424511</v>
      </c>
      <c r="I127" s="143">
        <f t="shared" si="19"/>
        <v>58.35286856498081</v>
      </c>
      <c r="J127" s="144">
        <f t="shared" si="20"/>
        <v>32.318713293087036</v>
      </c>
      <c r="L127" s="154"/>
    </row>
    <row r="128" spans="1:12" ht="12.75">
      <c r="A128" s="96" t="s">
        <v>753</v>
      </c>
      <c r="B128" s="96" t="s">
        <v>721</v>
      </c>
      <c r="C128" s="96" t="s">
        <v>247</v>
      </c>
      <c r="D128" s="252">
        <v>67.04643220421688</v>
      </c>
      <c r="E128" s="252">
        <v>0.33751023306242295</v>
      </c>
      <c r="F128" s="252">
        <v>-0.21316794527209626</v>
      </c>
      <c r="G128" s="252">
        <v>0.005465751735113508</v>
      </c>
      <c r="H128" s="142">
        <f t="shared" si="18"/>
        <v>66.91250690313426</v>
      </c>
      <c r="I128" s="143">
        <f t="shared" si="19"/>
        <v>54.570491742745</v>
      </c>
      <c r="J128" s="144">
        <f t="shared" si="20"/>
        <v>32.2554726375349</v>
      </c>
      <c r="L128" s="154"/>
    </row>
    <row r="129" spans="1:12" ht="12.75">
      <c r="A129" s="96" t="s">
        <v>754</v>
      </c>
      <c r="B129" s="96"/>
      <c r="C129" s="96" t="s">
        <v>723</v>
      </c>
      <c r="D129" s="252">
        <v>66.05174889196282</v>
      </c>
      <c r="E129" s="252">
        <v>0.31944941258935966</v>
      </c>
      <c r="F129" s="252">
        <v>-0.2055342813925249</v>
      </c>
      <c r="G129" s="252">
        <v>0.005246339158962427</v>
      </c>
      <c r="H129" s="142">
        <f t="shared" si="18"/>
        <v>65.91048130484313</v>
      </c>
      <c r="I129" s="143">
        <f t="shared" si="19"/>
        <v>53.939154037566354</v>
      </c>
      <c r="J129" s="144">
        <f t="shared" si="20"/>
        <v>32.19773785843947</v>
      </c>
      <c r="L129" s="154"/>
    </row>
    <row r="130" spans="1:12" ht="12.75">
      <c r="A130" s="96" t="s">
        <v>755</v>
      </c>
      <c r="B130" s="96"/>
      <c r="C130" s="96" t="s">
        <v>249</v>
      </c>
      <c r="D130" s="252">
        <v>69.439821019763</v>
      </c>
      <c r="E130" s="252">
        <v>-0.7310256930847592</v>
      </c>
      <c r="F130" s="252">
        <v>-0.15543250516873844</v>
      </c>
      <c r="G130" s="252">
        <v>0.004559965051856213</v>
      </c>
      <c r="H130" s="142">
        <f t="shared" si="18"/>
        <v>67.39251933333337</v>
      </c>
      <c r="I130" s="143">
        <f t="shared" si="19"/>
        <v>51.14627862389777</v>
      </c>
      <c r="J130" s="144">
        <f t="shared" si="20"/>
        <v>29.12602550542214</v>
      </c>
      <c r="L130" s="154"/>
    </row>
    <row r="131" spans="1:12" ht="12.75">
      <c r="A131" s="96" t="s">
        <v>756</v>
      </c>
      <c r="B131" s="96"/>
      <c r="C131" s="96" t="s">
        <v>250</v>
      </c>
      <c r="D131" s="252">
        <v>65.2554394690381</v>
      </c>
      <c r="E131" s="252">
        <v>-0.9639671685002599</v>
      </c>
      <c r="F131" s="252">
        <v>-0.12541710808757</v>
      </c>
      <c r="G131" s="252">
        <v>0.0038671066274038714</v>
      </c>
      <c r="H131" s="142">
        <f aca="true" t="shared" si="21" ref="H131:H146">+D131+E131*$H$96+F131*$H$96^2+G131*$H$96^3</f>
        <v>62.85677355270653</v>
      </c>
      <c r="I131" s="143">
        <f aca="true" t="shared" si="22" ref="I131:I146">+D131+E131*$I$96+F131*$I$96^2+G131*$I$96^3</f>
        <v>46.941163602682366</v>
      </c>
      <c r="J131" s="144">
        <f aca="true" t="shared" si="23" ref="J131:J146">+D131+E131*$J$96+F131*$J$96^2+G131*$J$96^3</f>
        <v>26.746105883235867</v>
      </c>
      <c r="L131" s="154"/>
    </row>
    <row r="132" spans="1:12" ht="12.75">
      <c r="A132" s="96" t="s">
        <v>757</v>
      </c>
      <c r="B132" s="96"/>
      <c r="C132" s="96" t="s">
        <v>251</v>
      </c>
      <c r="D132" s="252">
        <v>51.39424322002617</v>
      </c>
      <c r="E132" s="252">
        <v>-0.40494206404996547</v>
      </c>
      <c r="F132" s="252">
        <v>-0.09620388871997915</v>
      </c>
      <c r="G132" s="252">
        <v>0.0026195575130720803</v>
      </c>
      <c r="H132" s="142">
        <f t="shared" si="21"/>
        <v>50.2204999971509</v>
      </c>
      <c r="I132" s="143">
        <f t="shared" si="22"/>
        <v>40.343991220600685</v>
      </c>
      <c r="J132" s="144">
        <f t="shared" si="23"/>
        <v>25.770306555611846</v>
      </c>
      <c r="L132" s="154"/>
    </row>
    <row r="133" spans="1:12" ht="12.75">
      <c r="A133" s="97" t="s">
        <v>758</v>
      </c>
      <c r="B133" s="97"/>
      <c r="C133" s="97" t="s">
        <v>728</v>
      </c>
      <c r="D133" s="253">
        <v>67.56165728722128</v>
      </c>
      <c r="E133" s="253">
        <v>-2.5550462000705925</v>
      </c>
      <c r="F133" s="253">
        <v>-0.04825681422921632</v>
      </c>
      <c r="G133" s="253">
        <v>0.0028434807026031226</v>
      </c>
      <c r="H133" s="145">
        <f t="shared" si="21"/>
        <v>62.28128547578406</v>
      </c>
      <c r="I133" s="146">
        <f t="shared" si="22"/>
        <v>40.02899456619685</v>
      </c>
      <c r="J133" s="147">
        <f t="shared" si="23"/>
        <v>19.905853214947886</v>
      </c>
      <c r="L133" s="154"/>
    </row>
    <row r="134" spans="1:16" ht="12.75">
      <c r="A134" s="95" t="s">
        <v>759</v>
      </c>
      <c r="B134" s="95" t="s">
        <v>750</v>
      </c>
      <c r="C134" s="95" t="s">
        <v>104</v>
      </c>
      <c r="D134" s="251">
        <v>69.28927952832807</v>
      </c>
      <c r="E134" s="251">
        <v>1.1488313512564756</v>
      </c>
      <c r="F134" s="251">
        <v>-0.24861780632407554</v>
      </c>
      <c r="G134" s="251">
        <v>0.005772704079065569</v>
      </c>
      <c r="H134" s="139">
        <f t="shared" si="21"/>
        <v>70.63865263817723</v>
      </c>
      <c r="I134" s="140">
        <f t="shared" si="22"/>
        <v>61.688516487550835</v>
      </c>
      <c r="J134" s="141">
        <f t="shared" si="23"/>
        <v>39.000416656351916</v>
      </c>
      <c r="L134" s="154"/>
      <c r="O134">
        <f>+$O$95</f>
        <v>10</v>
      </c>
      <c r="P134">
        <f>+D134+E134*O134+F134*O134^2+G134*O134^3</f>
        <v>61.688516487550835</v>
      </c>
    </row>
    <row r="135" spans="1:12" ht="12.75">
      <c r="A135" s="96" t="s">
        <v>760</v>
      </c>
      <c r="C135" s="96" t="s">
        <v>717</v>
      </c>
      <c r="D135" s="252">
        <v>63.215902110670875</v>
      </c>
      <c r="E135" s="252">
        <v>0.6294484894376379</v>
      </c>
      <c r="F135" s="252">
        <v>-0.19127134068108625</v>
      </c>
      <c r="G135" s="252">
        <v>0.004512874959179967</v>
      </c>
      <c r="H135" s="142">
        <f t="shared" si="21"/>
        <v>63.74581672649525</v>
      </c>
      <c r="I135" s="143">
        <f t="shared" si="22"/>
        <v>54.89612789611859</v>
      </c>
      <c r="J135" s="144">
        <f t="shared" si="23"/>
        <v>35.39933530042887</v>
      </c>
      <c r="L135" s="154"/>
    </row>
    <row r="136" spans="1:12" ht="12.75">
      <c r="A136" s="96" t="s">
        <v>761</v>
      </c>
      <c r="B136" s="96"/>
      <c r="C136" s="96" t="s">
        <v>719</v>
      </c>
      <c r="D136" s="252">
        <v>65.95740958102778</v>
      </c>
      <c r="E136" s="252">
        <v>0.6663829141751763</v>
      </c>
      <c r="F136" s="252">
        <v>-0.23515289647309118</v>
      </c>
      <c r="G136" s="252">
        <v>0.005894768859160153</v>
      </c>
      <c r="H136" s="142">
        <f t="shared" si="21"/>
        <v>66.39672197435904</v>
      </c>
      <c r="I136" s="143">
        <f t="shared" si="22"/>
        <v>55.00071793463057</v>
      </c>
      <c r="J136" s="144">
        <f t="shared" si="23"/>
        <v>32.38206014857605</v>
      </c>
      <c r="L136" s="154"/>
    </row>
    <row r="137" spans="1:12" ht="12.75">
      <c r="A137" s="96" t="s">
        <v>762</v>
      </c>
      <c r="B137" s="96" t="s">
        <v>733</v>
      </c>
      <c r="C137" s="96" t="s">
        <v>247</v>
      </c>
      <c r="D137" s="252">
        <v>58.53480317918235</v>
      </c>
      <c r="E137" s="252">
        <v>0.8353170617586667</v>
      </c>
      <c r="F137" s="252">
        <v>-0.20368210003042359</v>
      </c>
      <c r="G137" s="252">
        <v>0.004803947362889832</v>
      </c>
      <c r="H137" s="142">
        <f t="shared" si="21"/>
        <v>59.429140481481106</v>
      </c>
      <c r="I137" s="143">
        <f t="shared" si="22"/>
        <v>51.32371115661649</v>
      </c>
      <c r="J137" s="144">
        <f t="shared" si="23"/>
        <v>32.199883305304915</v>
      </c>
      <c r="L137" s="154"/>
    </row>
    <row r="138" spans="1:12" ht="12.75">
      <c r="A138" s="96" t="s">
        <v>763</v>
      </c>
      <c r="B138" s="96"/>
      <c r="C138" s="96" t="s">
        <v>723</v>
      </c>
      <c r="D138" s="252">
        <v>57.873631403162655</v>
      </c>
      <c r="E138" s="252">
        <v>0.8027060918829413</v>
      </c>
      <c r="F138" s="252">
        <v>-0.1970658444815865</v>
      </c>
      <c r="G138" s="252">
        <v>0.0046286063533885</v>
      </c>
      <c r="H138" s="142">
        <f t="shared" si="21"/>
        <v>58.7278090598293</v>
      </c>
      <c r="I138" s="143">
        <f t="shared" si="22"/>
        <v>50.822714227221915</v>
      </c>
      <c r="J138" s="144">
        <f t="shared" si="23"/>
        <v>32.130266275294886</v>
      </c>
      <c r="L138" s="154"/>
    </row>
    <row r="139" spans="1:12" ht="12.75">
      <c r="A139" s="96" t="s">
        <v>764</v>
      </c>
      <c r="B139" s="96"/>
      <c r="C139" s="96" t="s">
        <v>249</v>
      </c>
      <c r="D139" s="252">
        <v>61.551528068508155</v>
      </c>
      <c r="E139" s="252">
        <v>-0.016233338570544997</v>
      </c>
      <c r="F139" s="252">
        <v>-0.17034628853762968</v>
      </c>
      <c r="G139" s="252">
        <v>0.0044975796782409936</v>
      </c>
      <c r="H139" s="142">
        <f t="shared" si="21"/>
        <v>60.87365687464248</v>
      </c>
      <c r="I139" s="143">
        <f t="shared" si="22"/>
        <v>48.85214550728073</v>
      </c>
      <c r="J139" s="144">
        <f t="shared" si="23"/>
        <v>29.068983307973333</v>
      </c>
      <c r="L139" s="154"/>
    </row>
    <row r="140" spans="1:12" ht="12.75">
      <c r="A140" s="96" t="s">
        <v>765</v>
      </c>
      <c r="B140" s="96"/>
      <c r="C140" s="96" t="s">
        <v>250</v>
      </c>
      <c r="D140" s="252">
        <v>57.400207866932035</v>
      </c>
      <c r="E140" s="252">
        <v>-0.1919773371476546</v>
      </c>
      <c r="F140" s="252">
        <v>-0.14609466737604798</v>
      </c>
      <c r="G140" s="252">
        <v>0.003944071716795047</v>
      </c>
      <c r="H140" s="142">
        <f t="shared" si="21"/>
        <v>56.463427096866894</v>
      </c>
      <c r="I140" s="143">
        <f t="shared" si="22"/>
        <v>44.815039474645744</v>
      </c>
      <c r="J140" s="144">
        <f t="shared" si="23"/>
        <v>26.675367907920133</v>
      </c>
      <c r="L140" s="154"/>
    </row>
    <row r="141" spans="1:12" ht="12.75">
      <c r="A141" s="96" t="s">
        <v>766</v>
      </c>
      <c r="B141" s="96"/>
      <c r="C141" s="96" t="s">
        <v>251</v>
      </c>
      <c r="D141" s="252">
        <v>47.13130640843231</v>
      </c>
      <c r="E141" s="252">
        <v>-0.017419381492431805</v>
      </c>
      <c r="F141" s="252">
        <v>-0.10528817102462165</v>
      </c>
      <c r="G141" s="252">
        <v>0.0026245564695635683</v>
      </c>
      <c r="H141" s="142">
        <f t="shared" si="21"/>
        <v>46.69631141310547</v>
      </c>
      <c r="I141" s="143">
        <f t="shared" si="22"/>
        <v>39.052851960609395</v>
      </c>
      <c r="J141" s="144">
        <f t="shared" si="23"/>
        <v>25.664102125243556</v>
      </c>
      <c r="L141" s="154"/>
    </row>
    <row r="142" spans="1:12" ht="12.75">
      <c r="A142" s="97" t="s">
        <v>767</v>
      </c>
      <c r="B142" s="97"/>
      <c r="C142" s="97" t="s">
        <v>728</v>
      </c>
      <c r="D142" s="253">
        <v>47.484048396574444</v>
      </c>
      <c r="E142" s="253">
        <v>0.13484086898339734</v>
      </c>
      <c r="F142" s="253">
        <v>-0.16404316342353203</v>
      </c>
      <c r="G142" s="253">
        <v>0.004435511831432094</v>
      </c>
      <c r="H142" s="145">
        <f t="shared" si="21"/>
        <v>47.13304157549857</v>
      </c>
      <c r="I142" s="146">
        <f t="shared" si="22"/>
        <v>36.86365257548731</v>
      </c>
      <c r="J142" s="147">
        <f t="shared" si="23"/>
        <v>20.047695058286322</v>
      </c>
      <c r="L142" s="154"/>
    </row>
    <row r="143" spans="1:16" ht="12.75">
      <c r="A143" s="95" t="s">
        <v>768</v>
      </c>
      <c r="B143" s="95" t="s">
        <v>750</v>
      </c>
      <c r="C143" s="95" t="s">
        <v>104</v>
      </c>
      <c r="D143" s="251">
        <v>62.58345867984233</v>
      </c>
      <c r="E143" s="251">
        <v>1.2263716368589404</v>
      </c>
      <c r="F143" s="251">
        <v>-0.21476651991485218</v>
      </c>
      <c r="G143" s="251">
        <v>0.00469074866840046</v>
      </c>
      <c r="H143" s="139">
        <f t="shared" si="21"/>
        <v>64.214661863248</v>
      </c>
      <c r="I143" s="140">
        <f t="shared" si="22"/>
        <v>58.06127172534698</v>
      </c>
      <c r="J143" s="141">
        <f t="shared" si="23"/>
        <v>38.730272798283934</v>
      </c>
      <c r="L143" s="154"/>
      <c r="O143">
        <f>+$O$95</f>
        <v>10</v>
      </c>
      <c r="P143">
        <f>+D143+E143*O143+F143*O143^2+G143*O143^3</f>
        <v>58.06127172534698</v>
      </c>
    </row>
    <row r="144" spans="1:12" ht="12.75">
      <c r="A144" s="96" t="s">
        <v>769</v>
      </c>
      <c r="C144" s="96" t="s">
        <v>717</v>
      </c>
      <c r="D144" s="252">
        <v>57.129848998683364</v>
      </c>
      <c r="E144" s="252">
        <v>0.7635661476260945</v>
      </c>
      <c r="F144" s="252">
        <v>-0.1680615305563749</v>
      </c>
      <c r="G144" s="252">
        <v>0.003728841428029231</v>
      </c>
      <c r="H144" s="142">
        <f t="shared" si="21"/>
        <v>58.01456590313428</v>
      </c>
      <c r="I144" s="143">
        <f t="shared" si="22"/>
        <v>51.68819884733605</v>
      </c>
      <c r="J144" s="144">
        <f t="shared" si="23"/>
        <v>35.00729115288914</v>
      </c>
      <c r="L144" s="154"/>
    </row>
    <row r="145" spans="1:12" ht="12.75">
      <c r="A145" s="96" t="s">
        <v>770</v>
      </c>
      <c r="B145" s="96"/>
      <c r="C145" s="96" t="s">
        <v>719</v>
      </c>
      <c r="D145" s="252">
        <v>58.90562356126534</v>
      </c>
      <c r="E145" s="252">
        <v>0.9845318046629217</v>
      </c>
      <c r="F145" s="252">
        <v>-0.2184640443903731</v>
      </c>
      <c r="G145" s="252">
        <v>0.005140931426865729</v>
      </c>
      <c r="H145" s="142">
        <f t="shared" si="21"/>
        <v>60.04195844444461</v>
      </c>
      <c r="I145" s="143">
        <f t="shared" si="22"/>
        <v>52.04546859572298</v>
      </c>
      <c r="J145" s="144">
        <f t="shared" si="23"/>
        <v>32.33809331330038</v>
      </c>
      <c r="L145" s="154"/>
    </row>
    <row r="146" spans="1:12" ht="12.75">
      <c r="A146" s="96" t="s">
        <v>771</v>
      </c>
      <c r="B146" s="96" t="s">
        <v>743</v>
      </c>
      <c r="C146" s="96" t="s">
        <v>247</v>
      </c>
      <c r="D146" s="252">
        <v>52.62239083794759</v>
      </c>
      <c r="E146" s="252">
        <v>0.9678642629180693</v>
      </c>
      <c r="F146" s="252">
        <v>-0.17916102021882938</v>
      </c>
      <c r="G146" s="252">
        <v>0.003962085363105137</v>
      </c>
      <c r="H146" s="142">
        <f t="shared" si="21"/>
        <v>53.873171965813256</v>
      </c>
      <c r="I146" s="143">
        <f t="shared" si="22"/>
        <v>48.34701680835048</v>
      </c>
      <c r="J146" s="144">
        <f t="shared" si="23"/>
        <v>32.01195091361832</v>
      </c>
      <c r="L146" s="154"/>
    </row>
    <row r="147" spans="1:12" ht="12.75">
      <c r="A147" s="96" t="s">
        <v>772</v>
      </c>
      <c r="B147" s="96"/>
      <c r="C147" s="96" t="s">
        <v>723</v>
      </c>
      <c r="D147" s="252">
        <v>52.17981338735148</v>
      </c>
      <c r="E147" s="252">
        <v>0.9323426193992324</v>
      </c>
      <c r="F147" s="252">
        <v>-0.17380120066890659</v>
      </c>
      <c r="G147" s="252">
        <v>0.0038287314674056378</v>
      </c>
      <c r="H147" s="142">
        <f aca="true" t="shared" si="24" ref="H147:H162">+D147+E147*$H$96+F147*$H$96^2+G147*$H$96^3</f>
        <v>53.37992367521356</v>
      </c>
      <c r="I147" s="143">
        <f aca="true" t="shared" si="25" ref="I147:I162">+D147+E147*$I$96+F147*$I$96^2+G147*$I$96^3</f>
        <v>47.95185098185879</v>
      </c>
      <c r="J147" s="144">
        <f aca="true" t="shared" si="26" ref="J147:J162">+D147+E147*$J$96+F147*$J$96^2+G147*$J$96^3</f>
        <v>31.936037247018593</v>
      </c>
      <c r="L147" s="154"/>
    </row>
    <row r="148" spans="1:12" ht="12.75">
      <c r="A148" s="96" t="s">
        <v>773</v>
      </c>
      <c r="B148" s="96"/>
      <c r="C148" s="96" t="s">
        <v>249</v>
      </c>
      <c r="D148" s="252">
        <v>55.9751631791838</v>
      </c>
      <c r="E148" s="252">
        <v>0.34932833554400106</v>
      </c>
      <c r="F148" s="252">
        <v>-0.16853830754026788</v>
      </c>
      <c r="G148" s="252">
        <v>0.004178051047449178</v>
      </c>
      <c r="H148" s="142">
        <f t="shared" si="24"/>
        <v>56.033091028490325</v>
      </c>
      <c r="I148" s="143">
        <f t="shared" si="25"/>
        <v>46.79266682804621</v>
      </c>
      <c r="J148" s="144">
        <f t="shared" si="26"/>
        <v>28.970815253550093</v>
      </c>
      <c r="L148" s="154"/>
    </row>
    <row r="149" spans="1:12" ht="12.75">
      <c r="A149" s="96" t="s">
        <v>774</v>
      </c>
      <c r="B149" s="96"/>
      <c r="C149" s="96" t="s">
        <v>250</v>
      </c>
      <c r="D149" s="252">
        <v>51.804417000000235</v>
      </c>
      <c r="E149" s="252">
        <v>0.2073036247028787</v>
      </c>
      <c r="F149" s="252">
        <v>-0.14741242125264903</v>
      </c>
      <c r="G149" s="252">
        <v>0.0036978439804958574</v>
      </c>
      <c r="H149" s="142">
        <f t="shared" si="24"/>
        <v>51.65895731623936</v>
      </c>
      <c r="I149" s="143">
        <f t="shared" si="25"/>
        <v>42.83405510225998</v>
      </c>
      <c r="J149" s="144">
        <f t="shared" si="26"/>
        <v>26.568272836965058</v>
      </c>
      <c r="L149" s="154"/>
    </row>
    <row r="150" spans="1:12" ht="12.75">
      <c r="A150" s="96" t="s">
        <v>775</v>
      </c>
      <c r="B150" s="96"/>
      <c r="C150" s="96" t="s">
        <v>251</v>
      </c>
      <c r="D150" s="252">
        <v>43.942834114623594</v>
      </c>
      <c r="E150" s="252">
        <v>0.18581138596135638</v>
      </c>
      <c r="F150" s="252">
        <v>-0.10459752994833713</v>
      </c>
      <c r="G150" s="252">
        <v>0.002463966121640617</v>
      </c>
      <c r="H150" s="142">
        <f t="shared" si="24"/>
        <v>43.91577849572609</v>
      </c>
      <c r="I150" s="143">
        <f t="shared" si="25"/>
        <v>37.805161101044064</v>
      </c>
      <c r="J150" s="144">
        <f t="shared" si="26"/>
        <v>25.531778827640807</v>
      </c>
      <c r="L150" s="154"/>
    </row>
    <row r="151" spans="1:12" ht="12.75">
      <c r="A151" s="97" t="s">
        <v>776</v>
      </c>
      <c r="B151" s="97"/>
      <c r="C151" s="97" t="s">
        <v>728</v>
      </c>
      <c r="D151" s="253">
        <v>42.89552766798502</v>
      </c>
      <c r="E151" s="253">
        <v>0.5165166665650257</v>
      </c>
      <c r="F151" s="253">
        <v>-0.16797610580721065</v>
      </c>
      <c r="G151" s="253">
        <v>0.004261870071956399</v>
      </c>
      <c r="H151" s="145">
        <f t="shared" si="24"/>
        <v>43.290751538461876</v>
      </c>
      <c r="I151" s="146">
        <f t="shared" si="25"/>
        <v>35.524953824870614</v>
      </c>
      <c r="J151" s="147">
        <f t="shared" si="26"/>
        <v>20.130379252052478</v>
      </c>
      <c r="L151" s="154"/>
    </row>
    <row r="152" spans="1:16" ht="12.75">
      <c r="A152" s="95" t="s">
        <v>777</v>
      </c>
      <c r="B152" s="95" t="s">
        <v>778</v>
      </c>
      <c r="C152" s="95" t="s">
        <v>104</v>
      </c>
      <c r="D152" s="251">
        <v>67.70701086561057</v>
      </c>
      <c r="E152" s="251">
        <v>1.1364157468279565</v>
      </c>
      <c r="F152" s="251">
        <v>-0.23835976238984496</v>
      </c>
      <c r="G152" s="251">
        <v>0.005474039277953795</v>
      </c>
      <c r="H152" s="139">
        <f t="shared" si="24"/>
        <v>69.07019562393074</v>
      </c>
      <c r="I152" s="140">
        <f t="shared" si="25"/>
        <v>60.709231372859435</v>
      </c>
      <c r="J152" s="141">
        <f t="shared" si="26"/>
        <v>38.88373506986208</v>
      </c>
      <c r="L152" s="154"/>
      <c r="O152">
        <f>+$O$95</f>
        <v>10</v>
      </c>
      <c r="P152">
        <f>+D152+E152*O152+F152*O152^2+G152*O152^3</f>
        <v>60.709231372859435</v>
      </c>
    </row>
    <row r="153" spans="1:12" ht="12.75">
      <c r="A153" s="96" t="s">
        <v>779</v>
      </c>
      <c r="C153" s="96" t="s">
        <v>717</v>
      </c>
      <c r="D153" s="252">
        <v>60.8139969710161</v>
      </c>
      <c r="E153" s="252">
        <v>0.6371594825188057</v>
      </c>
      <c r="F153" s="252">
        <v>-0.178888180906003</v>
      </c>
      <c r="G153" s="252">
        <v>0.004143473090247302</v>
      </c>
      <c r="H153" s="142">
        <f t="shared" si="24"/>
        <v>61.40591099715167</v>
      </c>
      <c r="I153" s="143">
        <f t="shared" si="25"/>
        <v>53.440246795851166</v>
      </c>
      <c r="J153" s="144">
        <f t="shared" si="26"/>
        <v>35.14969898096943</v>
      </c>
      <c r="L153" s="154"/>
    </row>
    <row r="154" spans="1:12" ht="12.75">
      <c r="A154" s="96" t="s">
        <v>780</v>
      </c>
      <c r="B154" s="96"/>
      <c r="C154" s="96" t="s">
        <v>719</v>
      </c>
      <c r="D154" s="252">
        <v>63.27471664295059</v>
      </c>
      <c r="E154" s="252">
        <v>0.7155271539946225</v>
      </c>
      <c r="F154" s="252">
        <v>-0.22264579036182813</v>
      </c>
      <c r="G154" s="252">
        <v>0.0054740751025682275</v>
      </c>
      <c r="H154" s="142">
        <f t="shared" si="24"/>
        <v>63.85898039031307</v>
      </c>
      <c r="I154" s="143">
        <f t="shared" si="25"/>
        <v>53.639484249282226</v>
      </c>
      <c r="J154" s="144">
        <f t="shared" si="26"/>
        <v>32.319544398657605</v>
      </c>
      <c r="L154" s="154"/>
    </row>
    <row r="155" spans="1:12" ht="12.75">
      <c r="A155" s="96" t="s">
        <v>781</v>
      </c>
      <c r="B155" s="96" t="s">
        <v>721</v>
      </c>
      <c r="C155" s="96" t="s">
        <v>247</v>
      </c>
      <c r="D155" s="252">
        <v>53.01693625691795</v>
      </c>
      <c r="E155" s="252">
        <v>0.6839880150554952</v>
      </c>
      <c r="F155" s="252">
        <v>-0.16081095408936436</v>
      </c>
      <c r="G155" s="252">
        <v>0.0036469785592823357</v>
      </c>
      <c r="H155" s="142">
        <f t="shared" si="24"/>
        <v>53.77084429914574</v>
      </c>
      <c r="I155" s="143">
        <f t="shared" si="25"/>
        <v>47.42269955781881</v>
      </c>
      <c r="J155" s="144">
        <f t="shared" si="26"/>
        <v>31.5481433965408</v>
      </c>
      <c r="L155" s="154"/>
    </row>
    <row r="156" spans="1:12" ht="12.75">
      <c r="A156" s="96" t="s">
        <v>782</v>
      </c>
      <c r="B156" s="96"/>
      <c r="C156" s="96" t="s">
        <v>723</v>
      </c>
      <c r="D156" s="252">
        <v>51.129870681159524</v>
      </c>
      <c r="E156" s="252">
        <v>0.6156203845290148</v>
      </c>
      <c r="F156" s="252">
        <v>-0.1458745627850378</v>
      </c>
      <c r="G156" s="252">
        <v>0.0032642414970964883</v>
      </c>
      <c r="H156" s="142">
        <f t="shared" si="24"/>
        <v>51.80372713105418</v>
      </c>
      <c r="I156" s="143">
        <f t="shared" si="25"/>
        <v>45.96285974504238</v>
      </c>
      <c r="J156" s="144">
        <f t="shared" si="26"/>
        <v>31.206385234496604</v>
      </c>
      <c r="L156" s="154"/>
    </row>
    <row r="157" spans="1:12" ht="12.75">
      <c r="A157" s="96" t="s">
        <v>783</v>
      </c>
      <c r="B157" s="96"/>
      <c r="C157" s="96" t="s">
        <v>249</v>
      </c>
      <c r="D157" s="252">
        <v>53.549798296443456</v>
      </c>
      <c r="E157" s="252">
        <v>0.21862304154674053</v>
      </c>
      <c r="F157" s="252">
        <v>-0.1447330975980293</v>
      </c>
      <c r="G157" s="252">
        <v>0.0035689928099269757</v>
      </c>
      <c r="H157" s="142">
        <f t="shared" si="24"/>
        <v>53.43666393162424</v>
      </c>
      <c r="I157" s="143">
        <f t="shared" si="25"/>
        <v>44.83171176203491</v>
      </c>
      <c r="J157" s="144">
        <f t="shared" si="26"/>
        <v>28.580962567582354</v>
      </c>
      <c r="L157" s="154"/>
    </row>
    <row r="158" spans="1:12" ht="12.75">
      <c r="A158" s="96" t="s">
        <v>784</v>
      </c>
      <c r="B158" s="96"/>
      <c r="C158" s="96" t="s">
        <v>250</v>
      </c>
      <c r="D158" s="252">
        <v>49.90564572200266</v>
      </c>
      <c r="E158" s="252">
        <v>-0.03864036994622767</v>
      </c>
      <c r="F158" s="252">
        <v>-0.11756743356643176</v>
      </c>
      <c r="G158" s="252">
        <v>0.0029949932359642022</v>
      </c>
      <c r="H158" s="142">
        <f t="shared" si="24"/>
        <v>49.382055193732185</v>
      </c>
      <c r="I158" s="143">
        <f t="shared" si="25"/>
        <v>40.75749190186141</v>
      </c>
      <c r="J158" s="144">
        <f t="shared" si="26"/>
        <v>26.06581078421902</v>
      </c>
      <c r="L158" s="154"/>
    </row>
    <row r="159" spans="1:12" ht="12.75">
      <c r="A159" s="96" t="s">
        <v>785</v>
      </c>
      <c r="B159" s="96"/>
      <c r="C159" s="96" t="s">
        <v>251</v>
      </c>
      <c r="D159" s="252">
        <v>36.17487719762936</v>
      </c>
      <c r="E159" s="252">
        <v>0.0234837347552809</v>
      </c>
      <c r="F159" s="252">
        <v>-0.06225252265123623</v>
      </c>
      <c r="G159" s="252">
        <v>0.0014310369075362925</v>
      </c>
      <c r="H159" s="142">
        <f t="shared" si="24"/>
        <v>35.98428287179526</v>
      </c>
      <c r="I159" s="143">
        <f t="shared" si="25"/>
        <v>31.61549918759484</v>
      </c>
      <c r="J159" s="144">
        <f t="shared" si="26"/>
        <v>23.191838092530823</v>
      </c>
      <c r="L159" s="154"/>
    </row>
    <row r="160" spans="1:12" ht="12.75">
      <c r="A160" s="97" t="s">
        <v>786</v>
      </c>
      <c r="B160" s="97"/>
      <c r="C160" s="97" t="s">
        <v>728</v>
      </c>
      <c r="D160" s="253">
        <v>45.59223389855199</v>
      </c>
      <c r="E160" s="253">
        <v>-0.20604064947360232</v>
      </c>
      <c r="F160" s="253">
        <v>-0.12017510960774781</v>
      </c>
      <c r="G160" s="253">
        <v>0.003324996235111322</v>
      </c>
      <c r="H160" s="145">
        <f t="shared" si="24"/>
        <v>44.72605213105468</v>
      </c>
      <c r="I160" s="146">
        <f t="shared" si="25"/>
        <v>34.83931267815251</v>
      </c>
      <c r="J160" s="147">
        <f t="shared" si="26"/>
        <v>20.001346946871386</v>
      </c>
      <c r="L160" s="154"/>
    </row>
    <row r="161" spans="1:16" ht="12.75">
      <c r="A161" s="95" t="s">
        <v>787</v>
      </c>
      <c r="B161" s="95" t="s">
        <v>778</v>
      </c>
      <c r="C161" s="95" t="s">
        <v>104</v>
      </c>
      <c r="D161" s="251">
        <v>62.10756557839312</v>
      </c>
      <c r="E161" s="251">
        <v>1.1923836972379023</v>
      </c>
      <c r="F161" s="251">
        <v>-0.20954002842807815</v>
      </c>
      <c r="G161" s="251">
        <v>0.004562149371830153</v>
      </c>
      <c r="H161" s="139">
        <f t="shared" si="24"/>
        <v>63.69067005413125</v>
      </c>
      <c r="I161" s="140">
        <f t="shared" si="25"/>
        <v>57.639549079794484</v>
      </c>
      <c r="J161" s="141">
        <f t="shared" si="26"/>
        <v>38.636423126561134</v>
      </c>
      <c r="L161" s="154"/>
      <c r="O161">
        <f>+$O$95</f>
        <v>10</v>
      </c>
      <c r="P161" s="5">
        <f>+D161+E161*O161+F161*O161^2+G161*O161^3</f>
        <v>57.639549079794484</v>
      </c>
    </row>
    <row r="162" spans="1:12" ht="12.75">
      <c r="A162" s="96" t="s">
        <v>788</v>
      </c>
      <c r="C162" s="96" t="s">
        <v>717</v>
      </c>
      <c r="D162" s="252">
        <v>55.914573193677455</v>
      </c>
      <c r="E162" s="252">
        <v>0.7292384651414147</v>
      </c>
      <c r="F162" s="252">
        <v>-0.1592082450592435</v>
      </c>
      <c r="G162" s="252">
        <v>0.0034969617355258653</v>
      </c>
      <c r="H162" s="142">
        <f t="shared" si="24"/>
        <v>56.76419283760752</v>
      </c>
      <c r="I162" s="143">
        <f t="shared" si="25"/>
        <v>50.783095074693115</v>
      </c>
      <c r="J162" s="144">
        <f t="shared" si="26"/>
        <v>34.79173835701528</v>
      </c>
      <c r="L162" s="154"/>
    </row>
    <row r="163" spans="1:12" ht="12.75">
      <c r="A163" s="96" t="s">
        <v>789</v>
      </c>
      <c r="B163" s="96"/>
      <c r="C163" s="96" t="s">
        <v>719</v>
      </c>
      <c r="D163" s="252">
        <v>57.89892403557261</v>
      </c>
      <c r="E163" s="252">
        <v>0.9490754368829177</v>
      </c>
      <c r="F163" s="252">
        <v>-0.2093862667984311</v>
      </c>
      <c r="G163" s="252">
        <v>0.004892150073759043</v>
      </c>
      <c r="H163" s="142">
        <f aca="true" t="shared" si="27" ref="H163:H178">+D163+E163*$H$96+F163*$H$96^2+G163*$H$96^3</f>
        <v>58.998667042734795</v>
      </c>
      <c r="I163" s="143">
        <f aca="true" t="shared" si="28" ref="I163:I178">+D163+E163*$I$96+F163*$I$96^2+G163*$I$96^3</f>
        <v>51.34320179831772</v>
      </c>
      <c r="J163" s="144">
        <f aca="true" t="shared" si="29" ref="J163:J178">+D163+E163*$J$96+F163*$J$96^2+G163*$J$96^3</f>
        <v>32.263126643930875</v>
      </c>
      <c r="L163" s="154"/>
    </row>
    <row r="164" spans="1:12" ht="12.75">
      <c r="A164" s="96" t="s">
        <v>790</v>
      </c>
      <c r="B164" s="96" t="s">
        <v>733</v>
      </c>
      <c r="C164" s="96" t="s">
        <v>247</v>
      </c>
      <c r="D164" s="252">
        <v>49.27397818577121</v>
      </c>
      <c r="E164" s="252">
        <v>0.7804513438564756</v>
      </c>
      <c r="F164" s="252">
        <v>-0.14690380221950727</v>
      </c>
      <c r="G164" s="252">
        <v>0.0031583239755410787</v>
      </c>
      <c r="H164" s="142">
        <f t="shared" si="27"/>
        <v>50.27253225641047</v>
      </c>
      <c r="I164" s="143">
        <f t="shared" si="28"/>
        <v>45.54643537792632</v>
      </c>
      <c r="J164" s="144">
        <f t="shared" si="29"/>
        <v>31.388075979426443</v>
      </c>
      <c r="L164" s="154"/>
    </row>
    <row r="165" spans="1:12" ht="12.75">
      <c r="A165" s="96" t="s">
        <v>791</v>
      </c>
      <c r="B165" s="96"/>
      <c r="C165" s="96" t="s">
        <v>723</v>
      </c>
      <c r="D165" s="252">
        <v>47.75594461923537</v>
      </c>
      <c r="E165" s="252">
        <v>0.7034877766987552</v>
      </c>
      <c r="F165" s="252">
        <v>-0.13359300866525944</v>
      </c>
      <c r="G165" s="252">
        <v>0.002832200346084674</v>
      </c>
      <c r="H165" s="142">
        <f t="shared" si="27"/>
        <v>48.651205740740515</v>
      </c>
      <c r="I165" s="143">
        <f t="shared" si="28"/>
        <v>44.263721865781655</v>
      </c>
      <c r="J165" s="144">
        <f t="shared" si="29"/>
        <v>31.046099455784095</v>
      </c>
      <c r="L165" s="154"/>
    </row>
    <row r="166" spans="1:12" ht="12.75">
      <c r="A166" s="96" t="s">
        <v>792</v>
      </c>
      <c r="B166" s="96"/>
      <c r="C166" s="96" t="s">
        <v>249</v>
      </c>
      <c r="D166" s="252">
        <v>50.16022350593083</v>
      </c>
      <c r="E166" s="252">
        <v>0.40911163207820855</v>
      </c>
      <c r="F166" s="252">
        <v>-0.14132420158097178</v>
      </c>
      <c r="G166" s="252">
        <v>0.003331711794645238</v>
      </c>
      <c r="H166" s="142">
        <f t="shared" si="27"/>
        <v>50.439803658120525</v>
      </c>
      <c r="I166" s="143">
        <f t="shared" si="28"/>
        <v>43.450631463260976</v>
      </c>
      <c r="J166" s="144">
        <f t="shared" si="29"/>
        <v>28.466469872268192</v>
      </c>
      <c r="L166" s="154"/>
    </row>
    <row r="167" spans="1:12" ht="12.75">
      <c r="A167" s="96" t="s">
        <v>793</v>
      </c>
      <c r="B167" s="96"/>
      <c r="C167" s="96" t="s">
        <v>250</v>
      </c>
      <c r="D167" s="252">
        <v>46.34855283926146</v>
      </c>
      <c r="E167" s="252">
        <v>0.2169224481082159</v>
      </c>
      <c r="F167" s="252">
        <v>-0.11904408041959952</v>
      </c>
      <c r="G167" s="252">
        <v>0.0028608813234542395</v>
      </c>
      <c r="H167" s="142">
        <f t="shared" si="27"/>
        <v>46.32910846438713</v>
      </c>
      <c r="I167" s="143">
        <f t="shared" si="28"/>
        <v>39.4742506018379</v>
      </c>
      <c r="J167" s="144">
        <f t="shared" si="29"/>
        <v>25.956420221219886</v>
      </c>
      <c r="L167" s="154"/>
    </row>
    <row r="168" spans="1:12" ht="12.75">
      <c r="A168" s="96" t="s">
        <v>794</v>
      </c>
      <c r="B168" s="96"/>
      <c r="C168" s="96" t="s">
        <v>251</v>
      </c>
      <c r="D168" s="252">
        <v>34.627736119894564</v>
      </c>
      <c r="E168" s="252">
        <v>0.12064485813918342</v>
      </c>
      <c r="F168" s="252">
        <v>-0.06197920401337831</v>
      </c>
      <c r="G168" s="252">
        <v>0.001356934807007278</v>
      </c>
      <c r="H168" s="142">
        <f t="shared" si="27"/>
        <v>34.63196449857548</v>
      </c>
      <c r="I168" s="143">
        <f t="shared" si="28"/>
        <v>30.993199106955842</v>
      </c>
      <c r="J168" s="144">
        <f t="shared" si="29"/>
        <v>23.10443013338513</v>
      </c>
      <c r="L168" s="154"/>
    </row>
    <row r="169" spans="1:12" ht="12.75">
      <c r="A169" s="97" t="s">
        <v>795</v>
      </c>
      <c r="B169" s="97"/>
      <c r="C169" s="97" t="s">
        <v>728</v>
      </c>
      <c r="D169" s="253">
        <v>38.497199546772706</v>
      </c>
      <c r="E169" s="253">
        <v>0.5128798264508234</v>
      </c>
      <c r="F169" s="253">
        <v>-0.13924456096075755</v>
      </c>
      <c r="G169" s="253">
        <v>0.003375734509719504</v>
      </c>
      <c r="H169" s="145">
        <f t="shared" si="27"/>
        <v>38.992986831909086</v>
      </c>
      <c r="I169" s="146">
        <f t="shared" si="28"/>
        <v>33.07727622492469</v>
      </c>
      <c r="J169" s="147">
        <f t="shared" si="29"/>
        <v>20.062847769242186</v>
      </c>
      <c r="L169" s="154"/>
    </row>
    <row r="170" spans="1:16" ht="12.75">
      <c r="A170" s="95" t="s">
        <v>796</v>
      </c>
      <c r="B170" s="95" t="s">
        <v>778</v>
      </c>
      <c r="C170" s="95" t="s">
        <v>104</v>
      </c>
      <c r="D170" s="251">
        <v>57.858704172597285</v>
      </c>
      <c r="E170" s="251">
        <v>1.1428399739942567</v>
      </c>
      <c r="F170" s="251">
        <v>-0.18097833840067637</v>
      </c>
      <c r="G170" s="251">
        <v>0.0037469059078321424</v>
      </c>
      <c r="H170" s="139">
        <f t="shared" si="27"/>
        <v>59.45044601424575</v>
      </c>
      <c r="I170" s="140">
        <f t="shared" si="28"/>
        <v>54.936175980304355</v>
      </c>
      <c r="J170" s="141">
        <f t="shared" si="29"/>
        <v>38.299415554869014</v>
      </c>
      <c r="L170" s="154"/>
      <c r="O170">
        <f>+$O$95</f>
        <v>10</v>
      </c>
      <c r="P170" s="5">
        <f>+D170+E170*O170+F170*O170^2+G170*O170^3</f>
        <v>54.936175980304355</v>
      </c>
    </row>
    <row r="171" spans="1:12" ht="12.75">
      <c r="A171" s="96" t="s">
        <v>797</v>
      </c>
      <c r="C171" s="96" t="s">
        <v>717</v>
      </c>
      <c r="D171" s="252">
        <v>52.108002860344534</v>
      </c>
      <c r="E171" s="252">
        <v>0.732482882060389</v>
      </c>
      <c r="F171" s="252">
        <v>-0.13918798555786613</v>
      </c>
      <c r="G171" s="252">
        <v>0.002911380176719471</v>
      </c>
      <c r="H171" s="142">
        <f t="shared" si="27"/>
        <v>53.0395077236476</v>
      </c>
      <c r="I171" s="143">
        <f t="shared" si="28"/>
        <v>48.425413301881285</v>
      </c>
      <c r="J171" s="144">
        <f t="shared" si="29"/>
        <v>34.37350769216164</v>
      </c>
      <c r="L171" s="154"/>
    </row>
    <row r="172" spans="1:12" ht="12.75">
      <c r="A172" s="96" t="s">
        <v>798</v>
      </c>
      <c r="B172" s="96"/>
      <c r="C172" s="96" t="s">
        <v>719</v>
      </c>
      <c r="D172" s="252">
        <v>53.638122387350215</v>
      </c>
      <c r="E172" s="252">
        <v>1.0304554648271265</v>
      </c>
      <c r="F172" s="252">
        <v>-0.19029350760113398</v>
      </c>
      <c r="G172" s="252">
        <v>0.004250734474061478</v>
      </c>
      <c r="H172" s="142">
        <f t="shared" si="27"/>
        <v>54.97186516239243</v>
      </c>
      <c r="I172" s="143">
        <f t="shared" si="28"/>
        <v>49.164060749569565</v>
      </c>
      <c r="J172" s="144">
        <f t="shared" si="29"/>
        <v>32.13570443593098</v>
      </c>
      <c r="L172" s="154"/>
    </row>
    <row r="173" spans="1:12" ht="12.75">
      <c r="A173" s="96" t="s">
        <v>799</v>
      </c>
      <c r="B173" s="96" t="s">
        <v>743</v>
      </c>
      <c r="C173" s="96" t="s">
        <v>247</v>
      </c>
      <c r="D173" s="252">
        <v>46.175566363636804</v>
      </c>
      <c r="E173" s="252">
        <v>0.778609100249824</v>
      </c>
      <c r="F173" s="252">
        <v>-0.12917037929460337</v>
      </c>
      <c r="G173" s="252">
        <v>0.0026330774635988283</v>
      </c>
      <c r="H173" s="142">
        <f t="shared" si="27"/>
        <v>47.23716766666683</v>
      </c>
      <c r="I173" s="143">
        <f t="shared" si="28"/>
        <v>43.67769690027354</v>
      </c>
      <c r="J173" s="144">
        <f t="shared" si="29"/>
        <v>31.14421635958256</v>
      </c>
      <c r="L173" s="154"/>
    </row>
    <row r="174" spans="1:12" ht="12.75">
      <c r="A174" s="96" t="s">
        <v>800</v>
      </c>
      <c r="B174" s="96"/>
      <c r="C174" s="96" t="s">
        <v>723</v>
      </c>
      <c r="D174" s="252">
        <v>44.95147609222647</v>
      </c>
      <c r="E174" s="252">
        <v>0.7028113086757772</v>
      </c>
      <c r="F174" s="252">
        <v>-0.11782203390088218</v>
      </c>
      <c r="G174" s="252">
        <v>0.002366049335795706</v>
      </c>
      <c r="H174" s="142">
        <f t="shared" si="27"/>
        <v>45.90473896866086</v>
      </c>
      <c r="I174" s="143">
        <f t="shared" si="28"/>
        <v>42.56343512469173</v>
      </c>
      <c r="J174" s="144">
        <f t="shared" si="29"/>
        <v>30.807283391754787</v>
      </c>
      <c r="L174" s="154"/>
    </row>
    <row r="175" spans="1:12" ht="12.75">
      <c r="A175" s="96" t="s">
        <v>801</v>
      </c>
      <c r="B175" s="96"/>
      <c r="C175" s="96" t="s">
        <v>249</v>
      </c>
      <c r="D175" s="252">
        <v>47.39928326350211</v>
      </c>
      <c r="E175" s="252">
        <v>0.5113020964183318</v>
      </c>
      <c r="F175" s="252">
        <v>-0.13420889510495976</v>
      </c>
      <c r="G175" s="252">
        <v>0.0030476722051447345</v>
      </c>
      <c r="H175" s="142">
        <f t="shared" si="27"/>
        <v>47.909433253560096</v>
      </c>
      <c r="I175" s="143">
        <f t="shared" si="28"/>
        <v>42.139086922334194</v>
      </c>
      <c r="J175" s="144">
        <f t="shared" si="29"/>
        <v>28.323144791042722</v>
      </c>
      <c r="L175" s="154"/>
    </row>
    <row r="176" spans="1:12" ht="12.75">
      <c r="A176" s="96" t="s">
        <v>802</v>
      </c>
      <c r="B176" s="96"/>
      <c r="C176" s="96" t="s">
        <v>250</v>
      </c>
      <c r="D176" s="252">
        <v>43.49440620289719</v>
      </c>
      <c r="E176" s="252">
        <v>0.3557685633072179</v>
      </c>
      <c r="F176" s="252">
        <v>-0.11466974688358549</v>
      </c>
      <c r="G176" s="252">
        <v>0.0026342428652943906</v>
      </c>
      <c r="H176" s="142">
        <f t="shared" si="27"/>
        <v>43.76833828489964</v>
      </c>
      <c r="I176" s="143">
        <f t="shared" si="28"/>
        <v>38.219360012905206</v>
      </c>
      <c r="J176" s="144">
        <f t="shared" si="29"/>
        <v>25.815821637962475</v>
      </c>
      <c r="L176" s="154"/>
    </row>
    <row r="177" spans="1:12" ht="12.75">
      <c r="A177" s="96" t="s">
        <v>803</v>
      </c>
      <c r="B177" s="96"/>
      <c r="C177" s="96" t="s">
        <v>251</v>
      </c>
      <c r="D177" s="252">
        <v>33.332842540184764</v>
      </c>
      <c r="E177" s="252">
        <v>0.1743023770104034</v>
      </c>
      <c r="F177" s="252">
        <v>-0.0595438122529522</v>
      </c>
      <c r="G177" s="252">
        <v>0.0012495142938110891</v>
      </c>
      <c r="H177" s="142">
        <f t="shared" si="27"/>
        <v>33.453268159544244</v>
      </c>
      <c r="I177" s="143">
        <f t="shared" si="28"/>
        <v>30.37099937880466</v>
      </c>
      <c r="J177" s="144">
        <f t="shared" si="29"/>
        <v>22.997479529700662</v>
      </c>
      <c r="L177" s="154"/>
    </row>
    <row r="178" spans="1:12" ht="12.75">
      <c r="A178" s="97" t="s">
        <v>804</v>
      </c>
      <c r="B178" s="97"/>
      <c r="C178" s="97" t="s">
        <v>728</v>
      </c>
      <c r="D178" s="253">
        <v>36.312800741765045</v>
      </c>
      <c r="E178" s="253">
        <v>0.6385886395750119</v>
      </c>
      <c r="F178" s="253">
        <v>-0.13625457509882694</v>
      </c>
      <c r="G178" s="253">
        <v>0.003186781373752698</v>
      </c>
      <c r="H178" s="145">
        <f t="shared" si="27"/>
        <v>37.070453971509785</v>
      </c>
      <c r="I178" s="146">
        <f t="shared" si="28"/>
        <v>32.260011001385166</v>
      </c>
      <c r="J178" s="147">
        <f t="shared" si="29"/>
        <v>20.076994483756096</v>
      </c>
      <c r="L178" s="154"/>
    </row>
    <row r="179" ht="12.75">
      <c r="L179" s="154"/>
    </row>
    <row r="180" ht="12.75">
      <c r="L180" s="154"/>
    </row>
    <row r="181" spans="1:12" ht="18">
      <c r="A181" s="101" t="s">
        <v>813</v>
      </c>
      <c r="B181" s="94"/>
      <c r="C181" s="94"/>
      <c r="D181" s="94"/>
      <c r="E181" s="94"/>
      <c r="F181" s="94"/>
      <c r="G181" s="94"/>
      <c r="H181" s="94"/>
      <c r="I181" s="94"/>
      <c r="J181" s="94"/>
      <c r="L181" s="154"/>
    </row>
    <row r="182" ht="12.75">
      <c r="L182" s="154"/>
    </row>
    <row r="183" spans="1:12" ht="12.75">
      <c r="A183" s="16"/>
      <c r="H183" s="103" t="s">
        <v>707</v>
      </c>
      <c r="I183" s="72"/>
      <c r="J183" s="73"/>
      <c r="L183" s="154"/>
    </row>
    <row r="184" spans="1:12" ht="12.75">
      <c r="A184" s="16"/>
      <c r="B184" s="111" t="s">
        <v>814</v>
      </c>
      <c r="C184" s="122"/>
      <c r="D184" s="103" t="s">
        <v>815</v>
      </c>
      <c r="E184" s="72"/>
      <c r="F184" s="72"/>
      <c r="G184" s="73"/>
      <c r="H184" s="128" t="s">
        <v>816</v>
      </c>
      <c r="I184" s="128" t="s">
        <v>816</v>
      </c>
      <c r="J184" s="98" t="s">
        <v>816</v>
      </c>
      <c r="L184" s="154"/>
    </row>
    <row r="185" spans="1:12" ht="12.75">
      <c r="A185" s="16"/>
      <c r="B185" s="254" t="str">
        <f>+INDEX(C9:C17,+'Basic Input Data'!P50,1)</f>
        <v>Car</v>
      </c>
      <c r="C185" s="118"/>
      <c r="D185" s="103" t="s">
        <v>817</v>
      </c>
      <c r="E185" s="72"/>
      <c r="F185" s="72"/>
      <c r="G185" s="73"/>
      <c r="H185" s="198">
        <v>40</v>
      </c>
      <c r="I185" s="271">
        <v>60</v>
      </c>
      <c r="J185" s="271">
        <v>70</v>
      </c>
      <c r="L185" s="154"/>
    </row>
    <row r="186" spans="1:12" ht="12.75">
      <c r="A186" s="127"/>
      <c r="B186" s="16"/>
      <c r="C186" s="16"/>
      <c r="D186" s="104" t="s">
        <v>818</v>
      </c>
      <c r="E186" s="104" t="s">
        <v>819</v>
      </c>
      <c r="F186" s="104" t="s">
        <v>820</v>
      </c>
      <c r="G186" s="104" t="s">
        <v>821</v>
      </c>
      <c r="H186" s="129" t="s">
        <v>822</v>
      </c>
      <c r="I186" s="129" t="s">
        <v>822</v>
      </c>
      <c r="J186" s="100" t="s">
        <v>822</v>
      </c>
      <c r="L186" s="154"/>
    </row>
    <row r="187" spans="1:16" ht="12.75">
      <c r="A187" s="111" t="s">
        <v>823</v>
      </c>
      <c r="B187" s="113" t="s">
        <v>715</v>
      </c>
      <c r="C187" s="114" t="s">
        <v>721</v>
      </c>
      <c r="D187" s="255">
        <v>78.31608911536978</v>
      </c>
      <c r="E187" s="251">
        <v>-2.7013794045220085</v>
      </c>
      <c r="F187" s="251">
        <v>0.03964818597141948</v>
      </c>
      <c r="G187" s="256">
        <v>-0.00021476374035710673</v>
      </c>
      <c r="H187" s="139">
        <f>+D187+E187*$H$185+F187*$H$185^2+G187*$H$185^3</f>
        <v>19.953131105905776</v>
      </c>
      <c r="I187" s="148">
        <f>+D187+E187*$I$185+F187*$I$185^2+G187*$I$185^3</f>
        <v>12.57782642402433</v>
      </c>
      <c r="J187" s="141">
        <f>+D187+E187*$J$185+F187*$J$185^2+G187*$J$185^3</f>
        <v>9.83167911629701</v>
      </c>
      <c r="L187" s="154"/>
      <c r="O187" s="5">
        <f>+P98</f>
        <v>68.76378022161367</v>
      </c>
      <c r="P187" s="6">
        <f aca="true" t="shared" si="30" ref="P187:P195">+D187+E187*O187+F187*O187^2+G187*O187^3</f>
        <v>10.204088402594465</v>
      </c>
    </row>
    <row r="188" spans="1:16" ht="12.75">
      <c r="A188" s="120" t="s">
        <v>824</v>
      </c>
      <c r="B188" s="16" t="s">
        <v>715</v>
      </c>
      <c r="C188" s="121" t="s">
        <v>733</v>
      </c>
      <c r="D188" s="257">
        <v>99.18859445214677</v>
      </c>
      <c r="E188" s="252">
        <v>-4.125052303036087</v>
      </c>
      <c r="F188" s="252">
        <v>0.07116670558682284</v>
      </c>
      <c r="G188" s="258">
        <v>-0.00044530699009574104</v>
      </c>
      <c r="H188" s="142">
        <f aca="true" t="shared" si="31" ref="H188:H195">+D188+E188*$H$185+F188*$H$185^2+G188*$H$185^3</f>
        <v>19.553583903492417</v>
      </c>
      <c r="I188" s="149">
        <f aca="true" t="shared" si="32" ref="I188:I195">+D188+E188*$I$185+F188*$I$185^2+G188*$I$185^3</f>
        <v>11.699286521863712</v>
      </c>
      <c r="J188" s="144">
        <f aca="true" t="shared" si="33" ref="J188:J195">+D188+E188*$J$185+F188*$J$185^2+G188*$J$185^3</f>
        <v>6.411493012213441</v>
      </c>
      <c r="L188" s="154"/>
      <c r="O188" s="5">
        <f>+P107</f>
        <v>63.48441702084395</v>
      </c>
      <c r="P188" s="6">
        <f t="shared" si="30"/>
        <v>10.197190806076037</v>
      </c>
    </row>
    <row r="189" spans="1:16" ht="12.75">
      <c r="A189" s="120" t="s">
        <v>825</v>
      </c>
      <c r="B189" s="16" t="s">
        <v>715</v>
      </c>
      <c r="C189" s="121" t="s">
        <v>743</v>
      </c>
      <c r="D189" s="257">
        <v>126.01140648330633</v>
      </c>
      <c r="E189" s="252">
        <v>-6.071089617182004</v>
      </c>
      <c r="F189" s="252">
        <v>0.11729674616298047</v>
      </c>
      <c r="G189" s="258">
        <v>-0.0008072673795087151</v>
      </c>
      <c r="H189" s="142">
        <f t="shared" si="31"/>
        <v>19.177503368237154</v>
      </c>
      <c r="I189" s="149">
        <f t="shared" si="32"/>
        <v>9.644561665233311</v>
      </c>
      <c r="J189" s="144">
        <f t="shared" si="33"/>
        <v>-1.1035216923189637</v>
      </c>
      <c r="L189" s="154"/>
      <c r="O189" s="5">
        <f>+P116</f>
        <v>59.37712541481734</v>
      </c>
      <c r="P189" s="6">
        <f t="shared" si="30"/>
        <v>10.078601477724789</v>
      </c>
    </row>
    <row r="190" spans="1:16" ht="12.75">
      <c r="A190" s="120" t="s">
        <v>826</v>
      </c>
      <c r="B190" s="16" t="s">
        <v>750</v>
      </c>
      <c r="C190" s="121" t="s">
        <v>721</v>
      </c>
      <c r="D190" s="257">
        <v>86.83483372367918</v>
      </c>
      <c r="E190" s="252">
        <v>-3.2706782454015695</v>
      </c>
      <c r="F190" s="252">
        <v>0.05194992721677521</v>
      </c>
      <c r="G190" s="258">
        <v>-0.000302568057004742</v>
      </c>
      <c r="H190" s="142">
        <f t="shared" si="31"/>
        <v>19.763231806153243</v>
      </c>
      <c r="I190" s="149">
        <f t="shared" si="32"/>
        <v>12.25917666695149</v>
      </c>
      <c r="J190" s="144">
        <f t="shared" si="33"/>
        <v>8.661156355141358</v>
      </c>
      <c r="L190" s="154"/>
      <c r="O190" s="5">
        <f>+P125</f>
        <v>66.14958880889152</v>
      </c>
      <c r="P190" s="6">
        <f t="shared" si="30"/>
        <v>10.221731192622315</v>
      </c>
    </row>
    <row r="191" spans="1:16" ht="12.75">
      <c r="A191" s="120" t="s">
        <v>827</v>
      </c>
      <c r="B191" s="16" t="s">
        <v>750</v>
      </c>
      <c r="C191" s="121" t="s">
        <v>733</v>
      </c>
      <c r="D191" s="257">
        <v>108.82882825464024</v>
      </c>
      <c r="E191" s="252">
        <v>-4.814501826089944</v>
      </c>
      <c r="F191" s="252">
        <v>0.08723835589419182</v>
      </c>
      <c r="G191" s="258">
        <v>-0.0005693343862275613</v>
      </c>
      <c r="H191" s="142">
        <f t="shared" si="31"/>
        <v>19.39272392318545</v>
      </c>
      <c r="I191" s="149">
        <f t="shared" si="32"/>
        <v>11.040572483180924</v>
      </c>
      <c r="J191" s="144">
        <f t="shared" si="33"/>
        <v>3.9999498338306125</v>
      </c>
      <c r="L191" s="154"/>
      <c r="O191" s="5">
        <f>+P134</f>
        <v>61.688516487550835</v>
      </c>
      <c r="P191" s="6">
        <f t="shared" si="30"/>
        <v>10.159049018532727</v>
      </c>
    </row>
    <row r="192" spans="1:16" ht="12.75">
      <c r="A192" s="120" t="s">
        <v>828</v>
      </c>
      <c r="B192" s="16" t="s">
        <v>750</v>
      </c>
      <c r="C192" s="121" t="s">
        <v>743</v>
      </c>
      <c r="D192" s="257">
        <v>137.27128177901324</v>
      </c>
      <c r="E192" s="252">
        <v>-6.916899989236219</v>
      </c>
      <c r="F192" s="252">
        <v>0.13810017913853095</v>
      </c>
      <c r="G192" s="258">
        <v>-0.0009767996103344112</v>
      </c>
      <c r="H192" s="142">
        <f t="shared" si="31"/>
        <v>19.040393769811658</v>
      </c>
      <c r="I192" s="149">
        <f t="shared" si="32"/>
        <v>8.429211491318682</v>
      </c>
      <c r="J192" s="144">
        <f t="shared" si="33"/>
        <v>-5.263106033423526</v>
      </c>
      <c r="L192" s="154"/>
      <c r="O192" s="5">
        <f>+P143</f>
        <v>58.06127172534698</v>
      </c>
      <c r="P192" s="6">
        <f t="shared" si="30"/>
        <v>10.028370824005293</v>
      </c>
    </row>
    <row r="193" spans="1:16" ht="12.75">
      <c r="A193" s="120" t="s">
        <v>829</v>
      </c>
      <c r="B193" s="16" t="s">
        <v>778</v>
      </c>
      <c r="C193" s="121" t="s">
        <v>721</v>
      </c>
      <c r="D193" s="257">
        <v>113.56226825395747</v>
      </c>
      <c r="E193" s="252">
        <v>-5.163848876297694</v>
      </c>
      <c r="F193" s="252">
        <v>0.09561706075089091</v>
      </c>
      <c r="G193" s="258">
        <v>-0.0006361426752883035</v>
      </c>
      <c r="H193" s="142">
        <f t="shared" si="31"/>
        <v>19.282479185023774</v>
      </c>
      <c r="I193" s="149">
        <f t="shared" si="32"/>
        <v>10.545936517029588</v>
      </c>
      <c r="J193" s="144">
        <f t="shared" si="33"/>
        <v>2.4195069685963233</v>
      </c>
      <c r="L193" s="154"/>
      <c r="O193" s="5">
        <f>+P152</f>
        <v>60.709231372859435</v>
      </c>
      <c r="P193" s="6">
        <f t="shared" si="30"/>
        <v>10.138937804713635</v>
      </c>
    </row>
    <row r="194" spans="1:16" ht="12.75">
      <c r="A194" s="120" t="s">
        <v>830</v>
      </c>
      <c r="B194" s="16" t="s">
        <v>778</v>
      </c>
      <c r="C194" s="121" t="s">
        <v>733</v>
      </c>
      <c r="D194" s="257">
        <v>139.51295095795325</v>
      </c>
      <c r="E194" s="252">
        <v>-7.095361219443499</v>
      </c>
      <c r="F194" s="252">
        <v>0.14269812595142115</v>
      </c>
      <c r="G194" s="258">
        <v>-0.0010162288983369342</v>
      </c>
      <c r="H194" s="142">
        <f t="shared" si="31"/>
        <v>18.976854208923314</v>
      </c>
      <c r="I194" s="149">
        <f t="shared" si="32"/>
        <v>7.9990891756816325</v>
      </c>
      <c r="J194" s="144">
        <f t="shared" si="33"/>
        <v>-6.5080293706965335</v>
      </c>
      <c r="L194" s="154"/>
      <c r="O194" s="5">
        <f>+P161</f>
        <v>57.639549079794484</v>
      </c>
      <c r="P194" s="6">
        <f t="shared" si="30"/>
        <v>10.0233546739139</v>
      </c>
    </row>
    <row r="195" spans="1:16" ht="12.75">
      <c r="A195" s="115" t="s">
        <v>831</v>
      </c>
      <c r="B195" s="117" t="s">
        <v>778</v>
      </c>
      <c r="C195" s="118" t="s">
        <v>743</v>
      </c>
      <c r="D195" s="259">
        <v>172.9735414092224</v>
      </c>
      <c r="E195" s="253">
        <v>-9.676307686292684</v>
      </c>
      <c r="F195" s="253">
        <v>0.2080751103364087</v>
      </c>
      <c r="G195" s="260">
        <v>-0.0015650151552404597</v>
      </c>
      <c r="H195" s="145">
        <f t="shared" si="31"/>
        <v>18.680440560379466</v>
      </c>
      <c r="I195" s="150">
        <f t="shared" si="32"/>
        <v>3.422203910793371</v>
      </c>
      <c r="J195" s="147">
        <f t="shared" si="33"/>
        <v>-21.600154230340536</v>
      </c>
      <c r="L195" s="154"/>
      <c r="O195" s="5">
        <f>+P170</f>
        <v>54.936175980304355</v>
      </c>
      <c r="P195" s="6">
        <f t="shared" si="30"/>
        <v>9.887448487081997</v>
      </c>
    </row>
    <row r="196" spans="1:16" ht="12.75">
      <c r="A196" s="16"/>
      <c r="B196" s="16"/>
      <c r="C196" s="16"/>
      <c r="D196" s="103" t="s">
        <v>832</v>
      </c>
      <c r="E196" s="73"/>
      <c r="F196" s="16"/>
      <c r="G196" s="16"/>
      <c r="L196" s="154"/>
      <c r="O196" s="5"/>
      <c r="P196" s="6"/>
    </row>
    <row r="197" spans="1:16" ht="12.75">
      <c r="A197" s="16"/>
      <c r="B197" s="16"/>
      <c r="C197" s="16"/>
      <c r="D197" s="126" t="s">
        <v>833</v>
      </c>
      <c r="E197" s="104" t="s">
        <v>92</v>
      </c>
      <c r="F197" s="16"/>
      <c r="G197" s="16"/>
      <c r="L197" s="154"/>
      <c r="O197" s="5"/>
      <c r="P197" s="6"/>
    </row>
    <row r="198" spans="1:16" ht="12.75">
      <c r="A198" s="111" t="s">
        <v>823</v>
      </c>
      <c r="B198" s="113" t="s">
        <v>715</v>
      </c>
      <c r="C198" s="114" t="s">
        <v>721</v>
      </c>
      <c r="D198" s="261">
        <v>32.39937973022461</v>
      </c>
      <c r="E198" s="262">
        <v>85.40911865234375</v>
      </c>
      <c r="F198" s="16"/>
      <c r="G198" s="16"/>
      <c r="L198" s="154"/>
      <c r="O198" s="5"/>
      <c r="P198" s="6"/>
    </row>
    <row r="199" spans="1:16" ht="12.75">
      <c r="A199" s="120" t="s">
        <v>824</v>
      </c>
      <c r="B199" s="16" t="s">
        <v>715</v>
      </c>
      <c r="C199" s="121" t="s">
        <v>733</v>
      </c>
      <c r="D199" s="263">
        <v>32.22105026245117</v>
      </c>
      <c r="E199" s="264">
        <v>73.83677673339844</v>
      </c>
      <c r="F199" s="16"/>
      <c r="G199" s="16"/>
      <c r="L199" s="154"/>
      <c r="O199" s="5"/>
      <c r="P199" s="6"/>
    </row>
    <row r="200" spans="1:16" ht="12.75">
      <c r="A200" s="120" t="s">
        <v>825</v>
      </c>
      <c r="B200" s="16" t="s">
        <v>715</v>
      </c>
      <c r="C200" s="121" t="s">
        <v>743</v>
      </c>
      <c r="D200" s="263">
        <v>32.025390625</v>
      </c>
      <c r="E200" s="264">
        <v>66.51405334472656</v>
      </c>
      <c r="F200" s="16"/>
      <c r="G200" s="16"/>
      <c r="L200" s="154"/>
      <c r="O200" s="5"/>
      <c r="P200" s="6"/>
    </row>
    <row r="201" spans="1:16" ht="12.75">
      <c r="A201" s="120" t="s">
        <v>826</v>
      </c>
      <c r="B201" s="16" t="s">
        <v>750</v>
      </c>
      <c r="C201" s="121" t="s">
        <v>721</v>
      </c>
      <c r="D201" s="263">
        <v>32.31283187866211</v>
      </c>
      <c r="E201" s="264">
        <v>79.4583511352539</v>
      </c>
      <c r="F201" s="16"/>
      <c r="G201" s="16"/>
      <c r="L201" s="154"/>
      <c r="O201" s="5"/>
      <c r="P201" s="6"/>
    </row>
    <row r="202" spans="1:16" ht="12.75">
      <c r="A202" s="120" t="s">
        <v>827</v>
      </c>
      <c r="B202" s="16" t="s">
        <v>750</v>
      </c>
      <c r="C202" s="121" t="s">
        <v>733</v>
      </c>
      <c r="D202" s="263">
        <v>32.136680603027344</v>
      </c>
      <c r="E202" s="264">
        <v>70.57853698730469</v>
      </c>
      <c r="F202" s="16"/>
      <c r="G202" s="16"/>
      <c r="L202" s="154"/>
      <c r="O202" s="5"/>
      <c r="P202" s="6"/>
    </row>
    <row r="203" spans="1:16" ht="12.75">
      <c r="A203" s="120" t="s">
        <v>828</v>
      </c>
      <c r="B203" s="16" t="s">
        <v>750</v>
      </c>
      <c r="C203" s="121" t="s">
        <v>743</v>
      </c>
      <c r="D203" s="263">
        <v>31.943359375</v>
      </c>
      <c r="E203" s="264">
        <v>64.43331909179688</v>
      </c>
      <c r="F203" s="16"/>
      <c r="G203" s="16"/>
      <c r="L203" s="154"/>
      <c r="O203" s="5"/>
      <c r="P203" s="6"/>
    </row>
    <row r="204" spans="1:16" ht="12.75">
      <c r="A204" s="120" t="s">
        <v>829</v>
      </c>
      <c r="B204" s="16" t="s">
        <v>778</v>
      </c>
      <c r="C204" s="121" t="s">
        <v>721</v>
      </c>
      <c r="D204" s="263">
        <v>32.063899993896484</v>
      </c>
      <c r="E204" s="264">
        <v>69.06197357177734</v>
      </c>
      <c r="F204" s="16"/>
      <c r="G204" s="16"/>
      <c r="L204" s="154"/>
      <c r="O204" s="5"/>
      <c r="P204" s="6"/>
    </row>
    <row r="205" spans="1:16" ht="12.75">
      <c r="A205" s="120" t="s">
        <v>830</v>
      </c>
      <c r="B205" s="16" t="s">
        <v>778</v>
      </c>
      <c r="C205" s="121" t="s">
        <v>733</v>
      </c>
      <c r="D205" s="263">
        <v>31.893890380859375</v>
      </c>
      <c r="E205" s="264">
        <v>63.90903091430664</v>
      </c>
      <c r="F205" s="16"/>
      <c r="G205" s="16"/>
      <c r="L205" s="154"/>
      <c r="O205" s="5"/>
      <c r="P205" s="6"/>
    </row>
    <row r="206" spans="1:16" ht="12.75">
      <c r="A206" s="115" t="s">
        <v>831</v>
      </c>
      <c r="B206" s="117" t="s">
        <v>778</v>
      </c>
      <c r="C206" s="118" t="s">
        <v>743</v>
      </c>
      <c r="D206" s="265">
        <v>31.707170486450195</v>
      </c>
      <c r="E206" s="266">
        <v>59.77859115600586</v>
      </c>
      <c r="F206" s="16"/>
      <c r="G206" s="16"/>
      <c r="L206" s="154"/>
      <c r="O206" s="5"/>
      <c r="P206" s="6"/>
    </row>
    <row r="207" spans="1:16" ht="12.75">
      <c r="A207" s="16"/>
      <c r="B207" s="16"/>
      <c r="C207" s="16"/>
      <c r="D207" s="16"/>
      <c r="E207" s="16"/>
      <c r="F207" s="16"/>
      <c r="G207" s="16"/>
      <c r="L207" s="154"/>
      <c r="O207" s="5"/>
      <c r="P207" s="6"/>
    </row>
    <row r="208" spans="3:12" ht="12.75">
      <c r="C208" s="16"/>
      <c r="D208" s="16"/>
      <c r="E208" s="16"/>
      <c r="F208" s="16"/>
      <c r="G208" s="16"/>
      <c r="L208" s="154"/>
    </row>
    <row r="209" ht="12.75">
      <c r="L209" s="154"/>
    </row>
    <row r="210" spans="1:12" ht="9.75" customHeight="1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</row>
  </sheetData>
  <printOptions horizontalCentered="1"/>
  <pageMargins left="0.75" right="0.75" top="0.75" bottom="0.75" header="0.5" footer="0.5"/>
  <pageSetup fitToHeight="3" fitToWidth="1" horizontalDpi="300" verticalDpi="300" orientation="landscape" scale="57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L226"/>
  <sheetViews>
    <sheetView showGridLines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2" max="2" width="30.7109375" style="0" customWidth="1"/>
    <col min="3" max="11" width="10.7109375" style="7" customWidth="1"/>
    <col min="12" max="16384" width="9.140625" style="5" customWidth="1"/>
  </cols>
  <sheetData>
    <row r="2" ht="18">
      <c r="A2" s="165" t="s">
        <v>703</v>
      </c>
    </row>
    <row r="4" spans="2:11" ht="12" customHeight="1" thickBot="1">
      <c r="B4" s="23"/>
      <c r="C4" s="29" t="s">
        <v>704</v>
      </c>
      <c r="D4" s="30"/>
      <c r="E4" s="30"/>
      <c r="F4" s="30"/>
      <c r="G4" s="30"/>
      <c r="H4" s="30"/>
      <c r="I4" s="30"/>
      <c r="J4" s="30"/>
      <c r="K4" s="31"/>
    </row>
    <row r="5" spans="2:3" ht="12.75">
      <c r="B5" s="23"/>
      <c r="C5" s="32"/>
    </row>
    <row r="6" spans="1:11" ht="12.75">
      <c r="A6" s="40" t="s">
        <v>26</v>
      </c>
      <c r="B6" s="40"/>
      <c r="C6" s="33"/>
      <c r="D6" s="32"/>
      <c r="E6" s="32" t="s">
        <v>27</v>
      </c>
      <c r="F6" s="32" t="s">
        <v>28</v>
      </c>
      <c r="G6" s="32" t="s">
        <v>29</v>
      </c>
      <c r="H6" s="32" t="s">
        <v>30</v>
      </c>
      <c r="I6" s="32" t="s">
        <v>28</v>
      </c>
      <c r="J6" s="32" t="s">
        <v>31</v>
      </c>
      <c r="K6" s="32" t="s">
        <v>32</v>
      </c>
    </row>
    <row r="7" spans="1:11" ht="12.75">
      <c r="A7" s="40" t="s">
        <v>156</v>
      </c>
      <c r="B7" s="40" t="s">
        <v>126</v>
      </c>
      <c r="C7" s="33" t="s">
        <v>33</v>
      </c>
      <c r="D7" s="33" t="s">
        <v>34</v>
      </c>
      <c r="E7" s="33" t="s">
        <v>35</v>
      </c>
      <c r="F7" s="33" t="s">
        <v>35</v>
      </c>
      <c r="G7" s="33" t="s">
        <v>35</v>
      </c>
      <c r="H7" s="33" t="s">
        <v>36</v>
      </c>
      <c r="I7" s="33" t="s">
        <v>36</v>
      </c>
      <c r="J7" s="33" t="s">
        <v>36</v>
      </c>
      <c r="K7" s="33" t="s">
        <v>36</v>
      </c>
    </row>
    <row r="8" spans="1:11" ht="12.75">
      <c r="A8" s="40" t="s">
        <v>168</v>
      </c>
      <c r="B8" s="40" t="s">
        <v>168</v>
      </c>
      <c r="C8" s="32" t="s">
        <v>705</v>
      </c>
      <c r="D8" s="32" t="s">
        <v>705</v>
      </c>
      <c r="E8" s="32" t="s">
        <v>705</v>
      </c>
      <c r="F8" s="32" t="s">
        <v>705</v>
      </c>
      <c r="G8" s="32" t="s">
        <v>705</v>
      </c>
      <c r="H8" s="32" t="s">
        <v>705</v>
      </c>
      <c r="I8" s="32" t="s">
        <v>705</v>
      </c>
      <c r="J8" s="32" t="s">
        <v>705</v>
      </c>
      <c r="K8" s="32" t="s">
        <v>705</v>
      </c>
    </row>
    <row r="9" spans="1:11" ht="12.75">
      <c r="A9" s="1"/>
      <c r="B9" s="1"/>
      <c r="C9" s="34"/>
      <c r="D9" s="34"/>
      <c r="E9" s="34"/>
      <c r="F9" s="34"/>
      <c r="G9" s="34"/>
      <c r="H9" s="34"/>
      <c r="I9" s="34"/>
      <c r="J9" s="34"/>
      <c r="K9" s="34"/>
    </row>
    <row r="10" spans="1:11" ht="12.75" hidden="1">
      <c r="A10" s="6" t="s">
        <v>260</v>
      </c>
      <c r="B10" s="6" t="s">
        <v>261</v>
      </c>
      <c r="C10" s="109" t="s">
        <v>262</v>
      </c>
      <c r="D10" s="109" t="s">
        <v>263</v>
      </c>
      <c r="E10" s="109" t="s">
        <v>264</v>
      </c>
      <c r="F10" s="109" t="s">
        <v>265</v>
      </c>
      <c r="G10" s="109" t="s">
        <v>266</v>
      </c>
      <c r="H10" s="109" t="s">
        <v>267</v>
      </c>
      <c r="I10" s="109" t="s">
        <v>268</v>
      </c>
      <c r="J10" s="109" t="s">
        <v>269</v>
      </c>
      <c r="K10" s="109" t="s">
        <v>270</v>
      </c>
    </row>
    <row r="11" spans="1:12" ht="12.75">
      <c r="A11" t="s">
        <v>271</v>
      </c>
      <c r="B11" s="7" t="s">
        <v>272</v>
      </c>
      <c r="C11" s="7">
        <v>85.40911865234375</v>
      </c>
      <c r="D11" s="7">
        <v>77.72944641113281</v>
      </c>
      <c r="E11" s="7">
        <v>79.92790985107422</v>
      </c>
      <c r="F11" s="7">
        <v>72.48262023925781</v>
      </c>
      <c r="G11" s="7">
        <v>72.28175354003906</v>
      </c>
      <c r="H11" s="7">
        <v>73.63672637939453</v>
      </c>
      <c r="I11" s="7">
        <v>68.49252319335938</v>
      </c>
      <c r="J11" s="7">
        <v>58.67621994018555</v>
      </c>
      <c r="K11" s="7">
        <v>71.75285339355469</v>
      </c>
      <c r="L11" s="5">
        <v>76.21985919952392</v>
      </c>
    </row>
    <row r="12" spans="1:12" ht="12.75">
      <c r="A12" t="s">
        <v>273</v>
      </c>
      <c r="B12" s="7" t="s">
        <v>274</v>
      </c>
      <c r="C12" s="7">
        <v>84.99989318847656</v>
      </c>
      <c r="D12" s="7">
        <v>77.183837890625</v>
      </c>
      <c r="E12" s="7">
        <v>79.46607971191406</v>
      </c>
      <c r="F12" s="7">
        <v>72.08480834960938</v>
      </c>
      <c r="G12" s="7">
        <v>71.86151123046875</v>
      </c>
      <c r="H12" s="7">
        <v>72.90077209472656</v>
      </c>
      <c r="I12" s="7">
        <v>67.70870208740234</v>
      </c>
      <c r="J12" s="7">
        <v>58.00701141357422</v>
      </c>
      <c r="K12" s="7">
        <v>70.54959106445312</v>
      </c>
      <c r="L12" s="5">
        <v>75.62183631896973</v>
      </c>
    </row>
    <row r="13" spans="1:12" ht="12.75">
      <c r="A13" t="s">
        <v>275</v>
      </c>
      <c r="B13" s="7" t="s">
        <v>276</v>
      </c>
      <c r="C13" s="7">
        <v>84.24736022949219</v>
      </c>
      <c r="D13" s="7">
        <v>76.2561264038086</v>
      </c>
      <c r="E13" s="7">
        <v>78.51141357421875</v>
      </c>
      <c r="F13" s="7">
        <v>71.36549377441406</v>
      </c>
      <c r="G13" s="7">
        <v>71.12220001220703</v>
      </c>
      <c r="H13" s="7">
        <v>71.59127807617188</v>
      </c>
      <c r="I13" s="7">
        <v>66.35991668701172</v>
      </c>
      <c r="J13" s="7">
        <v>57.008758544921875</v>
      </c>
      <c r="K13" s="7">
        <v>68.01573944091797</v>
      </c>
      <c r="L13" s="5">
        <v>74.5538304901123</v>
      </c>
    </row>
    <row r="14" spans="1:12" ht="12.75">
      <c r="A14" t="s">
        <v>277</v>
      </c>
      <c r="B14" s="7" t="s">
        <v>278</v>
      </c>
      <c r="C14" s="7">
        <v>82.99797058105469</v>
      </c>
      <c r="D14" s="7">
        <v>74.84501647949219</v>
      </c>
      <c r="E14" s="7">
        <v>76.86875915527344</v>
      </c>
      <c r="F14" s="7">
        <v>70.18585205078125</v>
      </c>
      <c r="G14" s="7">
        <v>69.92784118652344</v>
      </c>
      <c r="H14" s="7">
        <v>69.602783203125</v>
      </c>
      <c r="I14" s="7">
        <v>64.36871337890625</v>
      </c>
      <c r="J14" s="7">
        <v>55.628318786621094</v>
      </c>
      <c r="K14" s="7">
        <v>64.0108413696289</v>
      </c>
      <c r="L14" s="5">
        <v>72.89828567504883</v>
      </c>
    </row>
    <row r="15" spans="1:12" ht="12.75">
      <c r="A15" s="59" t="s">
        <v>279</v>
      </c>
      <c r="B15" s="7" t="s">
        <v>280</v>
      </c>
      <c r="C15" s="7">
        <v>81.14437866210938</v>
      </c>
      <c r="D15" s="7">
        <v>72.91084289550781</v>
      </c>
      <c r="E15" s="7">
        <v>74.45004272460938</v>
      </c>
      <c r="F15" s="7">
        <v>68.45870971679688</v>
      </c>
      <c r="G15" s="7">
        <v>68.19454193115234</v>
      </c>
      <c r="H15" s="7">
        <v>66.9602279663086</v>
      </c>
      <c r="I15" s="7">
        <v>61.785308837890625</v>
      </c>
      <c r="J15" s="7">
        <v>53.87725067138672</v>
      </c>
      <c r="K15" s="7">
        <v>59.04018020629883</v>
      </c>
      <c r="L15" s="5">
        <v>70.64476589202881</v>
      </c>
    </row>
    <row r="16" spans="1:12" ht="12.75">
      <c r="A16" t="s">
        <v>281</v>
      </c>
      <c r="B16" s="7" t="s">
        <v>282</v>
      </c>
      <c r="C16" s="7">
        <v>78.66561126708984</v>
      </c>
      <c r="D16" s="7">
        <v>70.48812103271484</v>
      </c>
      <c r="E16" s="7">
        <v>71.32308197021484</v>
      </c>
      <c r="F16" s="7">
        <v>66.18444061279297</v>
      </c>
      <c r="G16" s="7">
        <v>65.92507934570312</v>
      </c>
      <c r="H16" s="7">
        <v>63.80875015258789</v>
      </c>
      <c r="I16" s="7">
        <v>58.76462173461914</v>
      </c>
      <c r="J16" s="7">
        <v>51.8237190246582</v>
      </c>
      <c r="K16" s="7">
        <v>53.825260162353516</v>
      </c>
      <c r="L16" s="5">
        <v>67.88097198486328</v>
      </c>
    </row>
    <row r="17" spans="1:12" ht="12.75">
      <c r="A17" s="59" t="s">
        <v>283</v>
      </c>
      <c r="B17" s="7" t="s">
        <v>284</v>
      </c>
      <c r="C17" s="7">
        <v>75.6401596069336</v>
      </c>
      <c r="D17" s="7">
        <v>67.67558288574219</v>
      </c>
      <c r="E17" s="7">
        <v>67.68830108642578</v>
      </c>
      <c r="F17" s="7">
        <v>63.454708099365234</v>
      </c>
      <c r="G17" s="7">
        <v>63.21112060546875</v>
      </c>
      <c r="H17" s="7">
        <v>60.35606002807617</v>
      </c>
      <c r="I17" s="7">
        <v>55.505409240722656</v>
      </c>
      <c r="J17" s="7">
        <v>49.56657028198242</v>
      </c>
      <c r="K17" s="7">
        <v>48.882808685302734</v>
      </c>
      <c r="L17" s="5">
        <v>64.75392810821533</v>
      </c>
    </row>
    <row r="18" spans="1:12" ht="12.75">
      <c r="A18" s="59" t="s">
        <v>285</v>
      </c>
      <c r="B18" s="7" t="s">
        <v>286</v>
      </c>
      <c r="C18" s="7">
        <v>72.22154235839844</v>
      </c>
      <c r="D18" s="7">
        <v>64.6076431274414</v>
      </c>
      <c r="E18" s="7">
        <v>63.79914855957031</v>
      </c>
      <c r="F18" s="7">
        <v>60.4205207824707</v>
      </c>
      <c r="G18" s="7">
        <v>60.2010612487793</v>
      </c>
      <c r="H18" s="7">
        <v>56.8065185546875</v>
      </c>
      <c r="I18" s="7">
        <v>52.19187927246094</v>
      </c>
      <c r="J18" s="7">
        <v>47.20769119262695</v>
      </c>
      <c r="K18" s="7">
        <v>44.44892120361328</v>
      </c>
      <c r="L18" s="5">
        <v>61.428871383666994</v>
      </c>
    </row>
    <row r="19" spans="1:12" ht="12.75">
      <c r="A19" s="59" t="s">
        <v>287</v>
      </c>
      <c r="B19" s="7" t="s">
        <v>288</v>
      </c>
      <c r="C19" s="7">
        <v>68.59166717529297</v>
      </c>
      <c r="D19" s="7">
        <v>61.42232131958008</v>
      </c>
      <c r="E19" s="7">
        <v>59.88397979736328</v>
      </c>
      <c r="F19" s="7">
        <v>57.245849609375</v>
      </c>
      <c r="G19" s="7">
        <v>57.05487823486328</v>
      </c>
      <c r="H19" s="7">
        <v>53.32027053833008</v>
      </c>
      <c r="I19" s="7">
        <v>48.96226119995117</v>
      </c>
      <c r="J19" s="7">
        <v>44.83403015136719</v>
      </c>
      <c r="K19" s="7">
        <v>40.57416915893555</v>
      </c>
      <c r="L19" s="5">
        <v>58.0567631149292</v>
      </c>
    </row>
    <row r="20" spans="1:12" ht="12.75">
      <c r="A20" t="s">
        <v>289</v>
      </c>
      <c r="B20" t="s">
        <v>290</v>
      </c>
      <c r="C20" s="7">
        <v>64.91741180419922</v>
      </c>
      <c r="D20" s="7">
        <v>58.23765182495117</v>
      </c>
      <c r="E20" s="7">
        <v>56.10612869262695</v>
      </c>
      <c r="F20" s="7">
        <v>54.07160949707031</v>
      </c>
      <c r="G20" s="7">
        <v>53.90966033935547</v>
      </c>
      <c r="H20" s="7">
        <v>50.001869201660156</v>
      </c>
      <c r="I20" s="7">
        <v>45.90351104736328</v>
      </c>
      <c r="J20" s="7">
        <v>42.51076126098633</v>
      </c>
      <c r="K20" s="7">
        <v>37.22153854370117</v>
      </c>
      <c r="L20" s="5">
        <v>54.75521556854248</v>
      </c>
    </row>
    <row r="21" spans="1:12" ht="12.75">
      <c r="A21" t="s">
        <v>291</v>
      </c>
      <c r="B21" s="6" t="s">
        <v>292</v>
      </c>
      <c r="C21" s="7">
        <v>61.32646179199219</v>
      </c>
      <c r="D21" s="7">
        <v>55.141231536865234</v>
      </c>
      <c r="E21" s="7">
        <v>52.5611686706543</v>
      </c>
      <c r="F21" s="7">
        <v>50.999549865722656</v>
      </c>
      <c r="G21" s="7">
        <v>50.864559173583984</v>
      </c>
      <c r="H21" s="7">
        <v>46.90776062011719</v>
      </c>
      <c r="I21" s="7">
        <v>43.06045913696289</v>
      </c>
      <c r="J21" s="7">
        <v>40.28160095214844</v>
      </c>
      <c r="K21" s="7">
        <v>34.324241638183594</v>
      </c>
      <c r="L21" s="5">
        <v>51.60344860076904</v>
      </c>
    </row>
    <row r="22" spans="1:12" ht="12.75">
      <c r="A22" t="s">
        <v>293</v>
      </c>
      <c r="B22" s="7" t="s">
        <v>294</v>
      </c>
      <c r="C22" s="7">
        <v>57.90245056152344</v>
      </c>
      <c r="D22" s="7">
        <v>52.19009017944336</v>
      </c>
      <c r="E22" s="7">
        <v>49.292179107666016</v>
      </c>
      <c r="F22" s="7">
        <v>48.09244155883789</v>
      </c>
      <c r="G22" s="7">
        <v>47.98101043701172</v>
      </c>
      <c r="H22" s="7">
        <v>44.05989074707031</v>
      </c>
      <c r="I22" s="7">
        <v>40.44852066040039</v>
      </c>
      <c r="J22" s="7">
        <v>38.17258834838867</v>
      </c>
      <c r="K22" s="7">
        <v>31.812450408935547</v>
      </c>
      <c r="L22" s="5">
        <v>48.64670600891113</v>
      </c>
    </row>
    <row r="23" spans="1:12" ht="12.75">
      <c r="A23" s="59" t="s">
        <v>295</v>
      </c>
      <c r="B23" s="7" t="s">
        <v>296</v>
      </c>
      <c r="C23" s="7">
        <v>54.6915397644043</v>
      </c>
      <c r="D23" s="7">
        <v>49.41592025756836</v>
      </c>
      <c r="E23" s="7">
        <v>46.308109283447266</v>
      </c>
      <c r="F23" s="7">
        <v>45.381988525390625</v>
      </c>
      <c r="G23" s="7">
        <v>45.290409088134766</v>
      </c>
      <c r="H23" s="7">
        <v>41.45840072631836</v>
      </c>
      <c r="I23" s="7">
        <v>38.064998626708984</v>
      </c>
      <c r="J23" s="7">
        <v>36.196510314941406</v>
      </c>
      <c r="K23" s="7">
        <v>29.623380661010742</v>
      </c>
      <c r="L23" s="5">
        <v>45.904631214141844</v>
      </c>
    </row>
    <row r="24" spans="1:12" ht="12.75">
      <c r="A24" t="s">
        <v>297</v>
      </c>
      <c r="B24" s="7" t="s">
        <v>298</v>
      </c>
      <c r="C24" s="7">
        <v>51.71257019042969</v>
      </c>
      <c r="D24" s="7">
        <v>46.8319206237793</v>
      </c>
      <c r="E24" s="7">
        <v>43.598419189453125</v>
      </c>
      <c r="F24" s="7">
        <v>42.878379821777344</v>
      </c>
      <c r="G24" s="7">
        <v>42.80311965942383</v>
      </c>
      <c r="H24" s="7">
        <v>39.09122085571289</v>
      </c>
      <c r="I24" s="7">
        <v>35.897220611572266</v>
      </c>
      <c r="J24" s="7">
        <v>34.35696029663086</v>
      </c>
      <c r="K24" s="7">
        <v>27.703920364379883</v>
      </c>
      <c r="L24" s="5">
        <v>43.37969938278198</v>
      </c>
    </row>
    <row r="25" spans="1:12" ht="12.75">
      <c r="A25" t="s">
        <v>299</v>
      </c>
      <c r="B25" s="7" t="s">
        <v>300</v>
      </c>
      <c r="C25" s="7">
        <v>48.966670989990234</v>
      </c>
      <c r="D25" s="7">
        <v>44.43893814086914</v>
      </c>
      <c r="E25" s="7">
        <v>41.14302062988281</v>
      </c>
      <c r="F25" s="7">
        <v>40.5783805847168</v>
      </c>
      <c r="G25" s="7">
        <v>40.5163688659668</v>
      </c>
      <c r="H25" s="7">
        <v>36.94034957885742</v>
      </c>
      <c r="I25" s="7">
        <v>33.92782974243164</v>
      </c>
      <c r="J25" s="7">
        <v>32.651519775390625</v>
      </c>
      <c r="K25" s="7">
        <v>26.010269165039062</v>
      </c>
      <c r="L25" s="5">
        <v>41.064016304016114</v>
      </c>
    </row>
    <row r="26" spans="1:12" ht="12.75">
      <c r="A26" s="59" t="s">
        <v>301</v>
      </c>
      <c r="B26" s="7" t="s">
        <v>302</v>
      </c>
      <c r="C26" s="7">
        <v>46.44451904296875</v>
      </c>
      <c r="D26" s="7">
        <v>42.230228424072266</v>
      </c>
      <c r="E26" s="7">
        <v>38.9180908203125</v>
      </c>
      <c r="F26" s="7">
        <v>38.47121810913086</v>
      </c>
      <c r="G26" s="7">
        <v>38.41987991333008</v>
      </c>
      <c r="H26" s="7">
        <v>34.98566818237305</v>
      </c>
      <c r="I26" s="7">
        <v>32.13798904418945</v>
      </c>
      <c r="J26" s="7">
        <v>31.074180603027344</v>
      </c>
      <c r="K26" s="7">
        <v>24.506689071655273</v>
      </c>
      <c r="L26" s="5">
        <v>38.94411073684692</v>
      </c>
    </row>
    <row r="27" spans="1:12" ht="12.75">
      <c r="A27" t="s">
        <v>303</v>
      </c>
      <c r="B27" s="7" t="s">
        <v>304</v>
      </c>
      <c r="C27" s="7">
        <v>44.13132858276367</v>
      </c>
      <c r="D27" s="7">
        <v>40.194889068603516</v>
      </c>
      <c r="E27" s="7">
        <v>36.89950180053711</v>
      </c>
      <c r="F27" s="7">
        <v>36.5424690246582</v>
      </c>
      <c r="G27" s="7">
        <v>36.49974060058594</v>
      </c>
      <c r="H27" s="7">
        <v>33.20711898803711</v>
      </c>
      <c r="I27" s="7">
        <v>30.509159088134766</v>
      </c>
      <c r="J27" s="7">
        <v>29.616910934448242</v>
      </c>
      <c r="K27" s="7">
        <v>23.16404914855957</v>
      </c>
      <c r="L27" s="5">
        <v>37.004071426391604</v>
      </c>
    </row>
    <row r="28" spans="1:12" ht="12.75">
      <c r="A28" t="s">
        <v>305</v>
      </c>
      <c r="B28" s="7" t="s">
        <v>306</v>
      </c>
      <c r="C28" s="7">
        <v>42.01002883911133</v>
      </c>
      <c r="D28" s="7">
        <v>38.32001876831055</v>
      </c>
      <c r="E28" s="7">
        <v>35.06438064575195</v>
      </c>
      <c r="F28" s="7">
        <v>34.77643966674805</v>
      </c>
      <c r="G28" s="7">
        <v>34.74065017700195</v>
      </c>
      <c r="H28" s="7">
        <v>31.585779190063477</v>
      </c>
      <c r="I28" s="7">
        <v>29.023950576782227</v>
      </c>
      <c r="J28" s="7">
        <v>28.27082061767578</v>
      </c>
      <c r="K28" s="7">
        <v>21.95857048034668</v>
      </c>
      <c r="L28" s="5">
        <v>35.227416400909426</v>
      </c>
    </row>
    <row r="29" spans="1:12" ht="12.75">
      <c r="A29" s="59" t="s">
        <v>307</v>
      </c>
      <c r="B29" s="7" t="s">
        <v>308</v>
      </c>
      <c r="C29" s="7">
        <v>40.06312942504883</v>
      </c>
      <c r="D29" s="7">
        <v>36.592201232910156</v>
      </c>
      <c r="E29" s="7">
        <v>33.39191818237305</v>
      </c>
      <c r="F29" s="7">
        <v>33.157569885253906</v>
      </c>
      <c r="G29" s="7">
        <v>33.127410888671875</v>
      </c>
      <c r="H29" s="7">
        <v>30.104389190673828</v>
      </c>
      <c r="I29" s="7">
        <v>27.666589736938477</v>
      </c>
      <c r="J29" s="7">
        <v>27.026819229125977</v>
      </c>
      <c r="K29" s="7">
        <v>20.870750427246094</v>
      </c>
      <c r="L29" s="5">
        <v>33.59819868087769</v>
      </c>
    </row>
    <row r="30" spans="1:12" ht="12.75">
      <c r="A30" t="s">
        <v>309</v>
      </c>
      <c r="B30" s="7" t="s">
        <v>310</v>
      </c>
      <c r="C30" s="7">
        <v>38.27378845214844</v>
      </c>
      <c r="D30" s="7">
        <v>34.998260498046875</v>
      </c>
      <c r="E30" s="7">
        <v>31.863540649414062</v>
      </c>
      <c r="F30" s="7">
        <v>31.67115020751953</v>
      </c>
      <c r="G30" s="7">
        <v>31.645559310913086</v>
      </c>
      <c r="H30" s="7">
        <v>28.74751091003418</v>
      </c>
      <c r="I30" s="7">
        <v>26.422969818115234</v>
      </c>
      <c r="J30" s="7">
        <v>25.876089096069336</v>
      </c>
      <c r="K30" s="7">
        <v>19.884489059448242</v>
      </c>
      <c r="L30" s="5">
        <v>32.10153751373291</v>
      </c>
    </row>
    <row r="31" spans="1:12" ht="12.75">
      <c r="A31" t="s">
        <v>311</v>
      </c>
      <c r="B31" s="7" t="s">
        <v>312</v>
      </c>
      <c r="C31" s="7">
        <v>36.626319885253906</v>
      </c>
      <c r="D31" s="7">
        <v>33.52574157714844</v>
      </c>
      <c r="E31" s="7">
        <v>30.462909698486328</v>
      </c>
      <c r="F31" s="7">
        <v>30.303640365600586</v>
      </c>
      <c r="G31" s="7">
        <v>30.281789779663086</v>
      </c>
      <c r="H31" s="7">
        <v>27.501440048217773</v>
      </c>
      <c r="I31" s="7">
        <v>25.280609130859375</v>
      </c>
      <c r="J31" s="7">
        <v>24.81028938293457</v>
      </c>
      <c r="K31" s="7">
        <v>18.98641014099121</v>
      </c>
      <c r="L31" s="5">
        <v>30.723850193023683</v>
      </c>
    </row>
    <row r="32" spans="1:12" ht="12.75">
      <c r="A32" t="s">
        <v>313</v>
      </c>
      <c r="B32" s="7" t="s">
        <v>314</v>
      </c>
      <c r="C32" s="7">
        <v>35.106441497802734</v>
      </c>
      <c r="D32" s="7">
        <v>32.16313934326172</v>
      </c>
      <c r="E32" s="7">
        <v>29.175710678100586</v>
      </c>
      <c r="F32" s="7">
        <v>29.04281997680664</v>
      </c>
      <c r="G32" s="7">
        <v>29.024059295654297</v>
      </c>
      <c r="H32" s="7">
        <v>26.35416030883789</v>
      </c>
      <c r="I32" s="7">
        <v>24.228530883789062</v>
      </c>
      <c r="J32" s="7">
        <v>23.821680068969727</v>
      </c>
      <c r="K32" s="7">
        <v>18.165359497070312</v>
      </c>
      <c r="L32" s="5">
        <v>29.452928009033204</v>
      </c>
    </row>
    <row r="33" spans="1:12" ht="12.75">
      <c r="A33" t="s">
        <v>315</v>
      </c>
      <c r="B33" s="7" t="s">
        <v>316</v>
      </c>
      <c r="C33" s="7">
        <v>33.701290130615234</v>
      </c>
      <c r="D33" s="7">
        <v>30.899980545043945</v>
      </c>
      <c r="E33" s="7">
        <v>27.989479064941406</v>
      </c>
      <c r="F33" s="7">
        <v>27.87778091430664</v>
      </c>
      <c r="G33" s="7">
        <v>27.861549377441406</v>
      </c>
      <c r="H33" s="7">
        <v>25.295089721679688</v>
      </c>
      <c r="I33" s="7">
        <v>23.257099151611328</v>
      </c>
      <c r="J33" s="7">
        <v>22.90319061279297</v>
      </c>
      <c r="K33" s="7">
        <v>17.411930084228516</v>
      </c>
      <c r="L33" s="5">
        <v>28.27787239074707</v>
      </c>
    </row>
    <row r="34" spans="1:12" ht="12.75">
      <c r="A34" t="s">
        <v>317</v>
      </c>
      <c r="B34" s="7" t="s">
        <v>318</v>
      </c>
      <c r="C34" s="7">
        <v>32.39937973022461</v>
      </c>
      <c r="D34" s="7">
        <v>29.726810455322266</v>
      </c>
      <c r="E34" s="7">
        <v>26.893329620361328</v>
      </c>
      <c r="F34" s="7">
        <v>26.798770904541016</v>
      </c>
      <c r="G34" s="7">
        <v>26.784669876098633</v>
      </c>
      <c r="H34" s="7">
        <v>24.315000534057617</v>
      </c>
      <c r="I34" s="7">
        <v>22.357900619506836</v>
      </c>
      <c r="J34" s="7">
        <v>22.048389434814453</v>
      </c>
      <c r="K34" s="7">
        <v>16.71817970275879</v>
      </c>
      <c r="L34" s="5">
        <v>27.18901647567749</v>
      </c>
    </row>
    <row r="35" spans="1:12" ht="12.75">
      <c r="A35" t="s">
        <v>319</v>
      </c>
      <c r="B35" s="7" t="s">
        <v>320</v>
      </c>
      <c r="C35" s="7">
        <v>73.83677673339844</v>
      </c>
      <c r="D35" s="7">
        <v>67.33177947998047</v>
      </c>
      <c r="E35" s="7">
        <v>69.11039733886719</v>
      </c>
      <c r="F35" s="7">
        <v>63.04766082763672</v>
      </c>
      <c r="G35" s="7">
        <v>62.901611328125</v>
      </c>
      <c r="H35" s="7">
        <v>65.03885650634766</v>
      </c>
      <c r="I35" s="7">
        <v>60.28841018676758</v>
      </c>
      <c r="J35" s="7">
        <v>53.57258987426758</v>
      </c>
      <c r="K35" s="7">
        <v>49.21699142456055</v>
      </c>
      <c r="L35" s="5">
        <v>65.80216285705566</v>
      </c>
    </row>
    <row r="36" spans="1:12" ht="12.75">
      <c r="A36" t="s">
        <v>321</v>
      </c>
      <c r="B36" s="7" t="s">
        <v>322</v>
      </c>
      <c r="C36" s="7">
        <v>73.62767028808594</v>
      </c>
      <c r="D36" s="7">
        <v>67.03443145751953</v>
      </c>
      <c r="E36" s="7">
        <v>68.8751220703125</v>
      </c>
      <c r="F36" s="7">
        <v>62.83877944946289</v>
      </c>
      <c r="G36" s="7">
        <v>62.67993927001953</v>
      </c>
      <c r="H36" s="7">
        <v>64.60614776611328</v>
      </c>
      <c r="I36" s="7">
        <v>59.831321716308594</v>
      </c>
      <c r="J36" s="7">
        <v>53.120208740234375</v>
      </c>
      <c r="K36" s="7">
        <v>49.03786849975586</v>
      </c>
      <c r="L36" s="5">
        <v>65.49176177978515</v>
      </c>
    </row>
    <row r="37" spans="1:12" ht="12.75">
      <c r="A37" t="s">
        <v>323</v>
      </c>
      <c r="B37" s="7" t="s">
        <v>324</v>
      </c>
      <c r="C37" s="7">
        <v>73.2387466430664</v>
      </c>
      <c r="D37" s="7">
        <v>66.52185821533203</v>
      </c>
      <c r="E37" s="7">
        <v>68.3812026977539</v>
      </c>
      <c r="F37" s="7">
        <v>62.459041595458984</v>
      </c>
      <c r="G37" s="7">
        <v>62.2889404296875</v>
      </c>
      <c r="H37" s="7">
        <v>63.82305908203125</v>
      </c>
      <c r="I37" s="7">
        <v>59.030189514160156</v>
      </c>
      <c r="J37" s="7">
        <v>52.446048736572266</v>
      </c>
      <c r="K37" s="7">
        <v>48.62916946411133</v>
      </c>
      <c r="L37" s="5">
        <v>64.93826732635497</v>
      </c>
    </row>
    <row r="38" spans="1:12" ht="12.75">
      <c r="A38" t="s">
        <v>325</v>
      </c>
      <c r="B38" s="7" t="s">
        <v>326</v>
      </c>
      <c r="C38" s="7">
        <v>72.57907104492188</v>
      </c>
      <c r="D38" s="7">
        <v>65.72403717041016</v>
      </c>
      <c r="E38" s="7">
        <v>67.50492858886719</v>
      </c>
      <c r="F38" s="7">
        <v>61.82307052612305</v>
      </c>
      <c r="G38" s="7">
        <v>61.64458084106445</v>
      </c>
      <c r="H38" s="7">
        <v>62.595760345458984</v>
      </c>
      <c r="I38" s="7">
        <v>57.806068420410156</v>
      </c>
      <c r="J38" s="7">
        <v>51.49728012084961</v>
      </c>
      <c r="K38" s="7">
        <v>47.846439361572266</v>
      </c>
      <c r="L38" s="5">
        <v>64.05569744110107</v>
      </c>
    </row>
    <row r="39" spans="1:12" ht="12.75">
      <c r="A39" s="59" t="s">
        <v>327</v>
      </c>
      <c r="B39" s="7" t="s">
        <v>328</v>
      </c>
      <c r="C39" s="7">
        <v>71.56700897216797</v>
      </c>
      <c r="D39" s="7">
        <v>64.59381103515625</v>
      </c>
      <c r="E39" s="7">
        <v>66.15225982666016</v>
      </c>
      <c r="F39" s="7">
        <v>60.85742950439453</v>
      </c>
      <c r="G39" s="7">
        <v>60.67481994628906</v>
      </c>
      <c r="H39" s="7">
        <v>60.891170501708984</v>
      </c>
      <c r="I39" s="7">
        <v>56.14125061035156</v>
      </c>
      <c r="J39" s="7">
        <v>50.255489349365234</v>
      </c>
      <c r="K39" s="7">
        <v>46.57807159423828</v>
      </c>
      <c r="L39" s="5">
        <v>62.78884578704834</v>
      </c>
    </row>
    <row r="40" spans="1:12" ht="12.75">
      <c r="A40" t="s">
        <v>329</v>
      </c>
      <c r="B40" s="7" t="s">
        <v>330</v>
      </c>
      <c r="C40" s="7">
        <v>70.15023040771484</v>
      </c>
      <c r="D40" s="7">
        <v>63.117530822753906</v>
      </c>
      <c r="E40" s="7">
        <v>64.29187774658203</v>
      </c>
      <c r="F40" s="7">
        <v>59.520469665527344</v>
      </c>
      <c r="G40" s="7">
        <v>59.3390998840332</v>
      </c>
      <c r="H40" s="7">
        <v>58.74884033203125</v>
      </c>
      <c r="I40" s="7">
        <v>54.08517074584961</v>
      </c>
      <c r="J40" s="7">
        <v>48.74081039428711</v>
      </c>
      <c r="K40" s="7">
        <v>44.80546951293945</v>
      </c>
      <c r="L40" s="5">
        <v>61.129369277954105</v>
      </c>
    </row>
    <row r="41" spans="1:12" ht="12.75">
      <c r="A41" s="59" t="s">
        <v>331</v>
      </c>
      <c r="B41" s="7" t="s">
        <v>332</v>
      </c>
      <c r="C41" s="7">
        <v>68.32170104980469</v>
      </c>
      <c r="D41" s="7">
        <v>61.31882095336914</v>
      </c>
      <c r="E41" s="7">
        <v>61.97090148925781</v>
      </c>
      <c r="F41" s="7">
        <v>57.816558837890625</v>
      </c>
      <c r="G41" s="7">
        <v>57.64216995239258</v>
      </c>
      <c r="H41" s="7">
        <v>56.268428802490234</v>
      </c>
      <c r="I41" s="7">
        <v>51.737979888916016</v>
      </c>
      <c r="J41" s="7">
        <v>47.00490951538086</v>
      </c>
      <c r="K41" s="7">
        <v>42.62350082397461</v>
      </c>
      <c r="L41" s="5">
        <v>59.118932266235355</v>
      </c>
    </row>
    <row r="42" spans="1:12" ht="12.75">
      <c r="A42" s="59" t="s">
        <v>333</v>
      </c>
      <c r="B42" s="7" t="s">
        <v>334</v>
      </c>
      <c r="C42" s="7">
        <v>66.12403869628906</v>
      </c>
      <c r="D42" s="7">
        <v>59.25321960449219</v>
      </c>
      <c r="E42" s="7">
        <v>59.30147933959961</v>
      </c>
      <c r="F42" s="7">
        <v>55.79697036743164</v>
      </c>
      <c r="G42" s="7">
        <v>55.63465118408203</v>
      </c>
      <c r="H42" s="7">
        <v>53.579280853271484</v>
      </c>
      <c r="I42" s="7">
        <v>49.22090148925781</v>
      </c>
      <c r="J42" s="7">
        <v>45.11664962768555</v>
      </c>
      <c r="K42" s="7">
        <v>40.19968032836914</v>
      </c>
      <c r="L42" s="5">
        <v>56.837366333007814</v>
      </c>
    </row>
    <row r="43" spans="1:12" ht="12.75">
      <c r="A43" t="s">
        <v>335</v>
      </c>
      <c r="B43" s="7" t="s">
        <v>336</v>
      </c>
      <c r="C43" s="7">
        <v>63.63964080810547</v>
      </c>
      <c r="D43" s="7">
        <v>56.9959602355957</v>
      </c>
      <c r="E43" s="7">
        <v>56.42654037475586</v>
      </c>
      <c r="F43" s="7">
        <v>53.54631042480469</v>
      </c>
      <c r="G43" s="7">
        <v>53.399688720703125</v>
      </c>
      <c r="H43" s="7">
        <v>50.80873107910156</v>
      </c>
      <c r="I43" s="7">
        <v>46.64841079711914</v>
      </c>
      <c r="J43" s="7">
        <v>43.14706039428711</v>
      </c>
      <c r="K43" s="7">
        <v>37.7069206237793</v>
      </c>
      <c r="L43" s="5">
        <v>54.38244411468506</v>
      </c>
    </row>
    <row r="44" spans="1:12" ht="12.75">
      <c r="A44" t="s">
        <v>337</v>
      </c>
      <c r="B44" s="7" t="s">
        <v>338</v>
      </c>
      <c r="C44" s="7">
        <v>60.97084045410156</v>
      </c>
      <c r="D44" s="7">
        <v>54.62760925292969</v>
      </c>
      <c r="E44" s="7">
        <v>53.48384094238281</v>
      </c>
      <c r="F44" s="7">
        <v>51.16181182861328</v>
      </c>
      <c r="G44" s="7">
        <v>51.03268051147461</v>
      </c>
      <c r="H44" s="7">
        <v>48.06108093261719</v>
      </c>
      <c r="I44" s="7">
        <v>44.11157989501953</v>
      </c>
      <c r="J44" s="7">
        <v>41.158790588378906</v>
      </c>
      <c r="K44" s="7">
        <v>35.27722930908203</v>
      </c>
      <c r="L44" s="5">
        <v>51.85025848388672</v>
      </c>
    </row>
    <row r="45" spans="1:12" ht="12.75">
      <c r="A45" t="s">
        <v>339</v>
      </c>
      <c r="B45" s="7" t="s">
        <v>340</v>
      </c>
      <c r="C45" s="7">
        <v>58.21944046020508</v>
      </c>
      <c r="D45" s="7">
        <v>52.22214889526367</v>
      </c>
      <c r="E45" s="7">
        <v>50.58317947387695</v>
      </c>
      <c r="F45" s="7">
        <v>48.73432159423828</v>
      </c>
      <c r="G45" s="7">
        <v>48.622798919677734</v>
      </c>
      <c r="H45" s="7">
        <v>45.41014862060547</v>
      </c>
      <c r="I45" s="7">
        <v>41.67333984375</v>
      </c>
      <c r="J45" s="7">
        <v>39.20098114013672</v>
      </c>
      <c r="K45" s="7">
        <v>32.99034881591797</v>
      </c>
      <c r="L45" s="5">
        <v>49.32217868804932</v>
      </c>
    </row>
    <row r="46" spans="1:12" ht="12.75">
      <c r="A46" t="s">
        <v>341</v>
      </c>
      <c r="B46" s="7" t="s">
        <v>342</v>
      </c>
      <c r="C46" s="7">
        <v>55.47209930419922</v>
      </c>
      <c r="D46" s="7">
        <v>49.84006118774414</v>
      </c>
      <c r="E46" s="7">
        <v>47.799560546875</v>
      </c>
      <c r="F46" s="7">
        <v>46.33700180053711</v>
      </c>
      <c r="G46" s="7">
        <v>46.24201965332031</v>
      </c>
      <c r="H46" s="7">
        <v>42.90121841430664</v>
      </c>
      <c r="I46" s="7">
        <v>39.37131881713867</v>
      </c>
      <c r="J46" s="7">
        <v>37.308570861816406</v>
      </c>
      <c r="K46" s="7">
        <v>30.883359909057617</v>
      </c>
      <c r="L46" s="5">
        <v>46.859301471710204</v>
      </c>
    </row>
    <row r="47" spans="1:12" ht="12.75">
      <c r="A47" s="59" t="s">
        <v>343</v>
      </c>
      <c r="B47" s="7" t="s">
        <v>344</v>
      </c>
      <c r="C47" s="7">
        <v>52.79396057128906</v>
      </c>
      <c r="D47" s="7">
        <v>47.52600860595703</v>
      </c>
      <c r="E47" s="7">
        <v>45.176719665527344</v>
      </c>
      <c r="F47" s="7">
        <v>44.021820068359375</v>
      </c>
      <c r="G47" s="7">
        <v>43.94163131713867</v>
      </c>
      <c r="H47" s="7">
        <v>40.55720138549805</v>
      </c>
      <c r="I47" s="7">
        <v>37.223758697509766</v>
      </c>
      <c r="J47" s="7">
        <v>35.503971099853516</v>
      </c>
      <c r="K47" s="7">
        <v>28.965389251708984</v>
      </c>
      <c r="L47" s="5">
        <v>44.50255500793457</v>
      </c>
    </row>
    <row r="48" spans="1:12" ht="12.75">
      <c r="A48" t="s">
        <v>345</v>
      </c>
      <c r="B48" s="7" t="s">
        <v>346</v>
      </c>
      <c r="C48" s="7">
        <v>50.22861099243164</v>
      </c>
      <c r="D48" s="7">
        <v>45.309818267822266</v>
      </c>
      <c r="E48" s="7">
        <v>42.73482131958008</v>
      </c>
      <c r="F48" s="7">
        <v>41.82133102416992</v>
      </c>
      <c r="G48" s="7">
        <v>41.753929138183594</v>
      </c>
      <c r="H48" s="7">
        <v>38.38536071777344</v>
      </c>
      <c r="I48" s="7">
        <v>35.23558044433594</v>
      </c>
      <c r="J48" s="7">
        <v>33.79964828491211</v>
      </c>
      <c r="K48" s="7">
        <v>27.230009078979492</v>
      </c>
      <c r="L48" s="5">
        <v>42.27587175369263</v>
      </c>
    </row>
    <row r="49" spans="1:12" ht="12.75">
      <c r="A49" t="s">
        <v>347</v>
      </c>
      <c r="B49" s="7" t="s">
        <v>348</v>
      </c>
      <c r="C49" s="7">
        <v>47.80155944824219</v>
      </c>
      <c r="D49" s="7">
        <v>43.20906066894531</v>
      </c>
      <c r="E49" s="7">
        <v>40.47819900512695</v>
      </c>
      <c r="F49" s="7">
        <v>39.75267028808594</v>
      </c>
      <c r="G49" s="7">
        <v>39.69609069824219</v>
      </c>
      <c r="H49" s="7">
        <v>36.38309860229492</v>
      </c>
      <c r="I49" s="7">
        <v>33.4033088684082</v>
      </c>
      <c r="J49" s="7">
        <v>32.200809478759766</v>
      </c>
      <c r="K49" s="7">
        <v>25.66330909729004</v>
      </c>
      <c r="L49" s="5">
        <v>40.190358829498294</v>
      </c>
    </row>
    <row r="50" spans="1:12" ht="12.75">
      <c r="A50" s="59" t="s">
        <v>349</v>
      </c>
      <c r="B50" s="7" t="s">
        <v>350</v>
      </c>
      <c r="C50" s="7">
        <v>45.52463912963867</v>
      </c>
      <c r="D50" s="7">
        <v>41.23202133178711</v>
      </c>
      <c r="E50" s="7">
        <v>38.40156936645508</v>
      </c>
      <c r="F50" s="7">
        <v>37.82202911376953</v>
      </c>
      <c r="G50" s="7">
        <v>37.774478912353516</v>
      </c>
      <c r="H50" s="7">
        <v>34.542049407958984</v>
      </c>
      <c r="I50" s="7">
        <v>31.718740463256836</v>
      </c>
      <c r="J50" s="7">
        <v>30.707609176635742</v>
      </c>
      <c r="K50" s="7">
        <v>24.248699188232422</v>
      </c>
      <c r="L50" s="5">
        <v>38.248202571868894</v>
      </c>
    </row>
    <row r="51" spans="1:12" ht="12.75">
      <c r="A51" t="s">
        <v>351</v>
      </c>
      <c r="B51" s="7" t="s">
        <v>352</v>
      </c>
      <c r="C51" s="7">
        <v>43.40032958984375</v>
      </c>
      <c r="D51" s="7">
        <v>39.38042068481445</v>
      </c>
      <c r="E51" s="7">
        <v>36.494380950927734</v>
      </c>
      <c r="F51" s="7">
        <v>36.028350830078125</v>
      </c>
      <c r="G51" s="7">
        <v>35.98828125</v>
      </c>
      <c r="H51" s="7">
        <v>32.85097122192383</v>
      </c>
      <c r="I51" s="7">
        <v>30.171239852905273</v>
      </c>
      <c r="J51" s="7">
        <v>29.316999435424805</v>
      </c>
      <c r="K51" s="7">
        <v>22.969409942626953</v>
      </c>
      <c r="L51" s="5">
        <v>36.44586317062378</v>
      </c>
    </row>
    <row r="52" spans="1:12" ht="12.75">
      <c r="A52" t="s">
        <v>353</v>
      </c>
      <c r="B52" s="7" t="s">
        <v>354</v>
      </c>
      <c r="C52" s="7">
        <v>41.42502975463867</v>
      </c>
      <c r="D52" s="7">
        <v>37.651668548583984</v>
      </c>
      <c r="E52" s="7">
        <v>34.7436408996582</v>
      </c>
      <c r="F52" s="7">
        <v>34.36619186401367</v>
      </c>
      <c r="G52" s="7">
        <v>34.332279205322266</v>
      </c>
      <c r="H52" s="7">
        <v>31.297460556030273</v>
      </c>
      <c r="I52" s="7">
        <v>28.749359130859375</v>
      </c>
      <c r="J52" s="7">
        <v>28.023929595947266</v>
      </c>
      <c r="K52" s="7">
        <v>21.80974006652832</v>
      </c>
      <c r="L52" s="5">
        <v>34.776408405303954</v>
      </c>
    </row>
    <row r="53" spans="1:12" ht="12.75">
      <c r="A53" s="59" t="s">
        <v>355</v>
      </c>
      <c r="B53" s="7" t="s">
        <v>356</v>
      </c>
      <c r="C53" s="7">
        <v>39.59156036376953</v>
      </c>
      <c r="D53" s="7">
        <v>36.04048156738281</v>
      </c>
      <c r="E53" s="7">
        <v>33.135650634765625</v>
      </c>
      <c r="F53" s="7">
        <v>32.82767105102539</v>
      </c>
      <c r="G53" s="7">
        <v>32.798858642578125</v>
      </c>
      <c r="H53" s="7">
        <v>29.86910057067871</v>
      </c>
      <c r="I53" s="7">
        <v>27.44169044494629</v>
      </c>
      <c r="J53" s="7">
        <v>26.822330474853516</v>
      </c>
      <c r="K53" s="7">
        <v>20.755510330200195</v>
      </c>
      <c r="L53" s="5">
        <v>33.23113485336304</v>
      </c>
    </row>
    <row r="54" spans="1:12" ht="12.75">
      <c r="A54" t="s">
        <v>357</v>
      </c>
      <c r="B54" s="7" t="s">
        <v>358</v>
      </c>
      <c r="C54" s="7">
        <v>37.8908805847168</v>
      </c>
      <c r="D54" s="7">
        <v>34.54008102416992</v>
      </c>
      <c r="E54" s="7">
        <v>31.65699005126953</v>
      </c>
      <c r="F54" s="7">
        <v>31.40382957458496</v>
      </c>
      <c r="G54" s="7">
        <v>31.379209518432617</v>
      </c>
      <c r="H54" s="7">
        <v>28.55401039123535</v>
      </c>
      <c r="I54" s="7">
        <v>26.237369537353516</v>
      </c>
      <c r="J54" s="7">
        <v>25.705690383911133</v>
      </c>
      <c r="K54" s="7">
        <v>19.794219970703125</v>
      </c>
      <c r="L54" s="5">
        <v>31.800636215209963</v>
      </c>
    </row>
    <row r="55" spans="1:12" ht="12.75">
      <c r="A55" t="s">
        <v>359</v>
      </c>
      <c r="B55" s="7" t="s">
        <v>360</v>
      </c>
      <c r="C55" s="7">
        <v>36.31317901611328</v>
      </c>
      <c r="D55" s="7">
        <v>33.14297103881836</v>
      </c>
      <c r="E55" s="7">
        <v>30.295040130615234</v>
      </c>
      <c r="F55" s="7">
        <v>30.085420608520508</v>
      </c>
      <c r="G55" s="7">
        <v>30.064289093017578</v>
      </c>
      <c r="H55" s="7">
        <v>27.341129302978516</v>
      </c>
      <c r="I55" s="7">
        <v>25.12632942199707</v>
      </c>
      <c r="J55" s="7">
        <v>24.66744041442871</v>
      </c>
      <c r="K55" s="7">
        <v>18.914949417114258</v>
      </c>
      <c r="L55" s="5">
        <v>30.475454235076903</v>
      </c>
    </row>
    <row r="56" spans="1:12" ht="12.75">
      <c r="A56" t="s">
        <v>361</v>
      </c>
      <c r="B56" t="s">
        <v>362</v>
      </c>
      <c r="C56" s="7">
        <v>34.84857940673828</v>
      </c>
      <c r="D56" s="7">
        <v>31.841510772705078</v>
      </c>
      <c r="E56" s="7">
        <v>29.038190841674805</v>
      </c>
      <c r="F56" s="7">
        <v>28.863399505615234</v>
      </c>
      <c r="G56" s="7">
        <v>28.84515953063965</v>
      </c>
      <c r="H56" s="7">
        <v>26.220409393310547</v>
      </c>
      <c r="I56" s="7">
        <v>24.09939956665039</v>
      </c>
      <c r="J56" s="7">
        <v>23.701250076293945</v>
      </c>
      <c r="K56" s="7">
        <v>18.108230590820312</v>
      </c>
      <c r="L56" s="5">
        <v>29.246489753723143</v>
      </c>
    </row>
    <row r="57" spans="1:12" ht="12.75">
      <c r="A57" t="s">
        <v>363</v>
      </c>
      <c r="B57" s="6" t="s">
        <v>364</v>
      </c>
      <c r="C57" s="7">
        <v>33.48752975463867</v>
      </c>
      <c r="D57" s="7">
        <v>30.62820053100586</v>
      </c>
      <c r="E57" s="7">
        <v>27.875980377197266</v>
      </c>
      <c r="F57" s="7">
        <v>27.72924041748047</v>
      </c>
      <c r="G57" s="7">
        <v>27.713409423828125</v>
      </c>
      <c r="H57" s="7">
        <v>25.182769775390625</v>
      </c>
      <c r="I57" s="7">
        <v>23.148330688476562</v>
      </c>
      <c r="J57" s="7">
        <v>22.801090240478516</v>
      </c>
      <c r="K57" s="7">
        <v>17.365840911865234</v>
      </c>
      <c r="L57" s="5">
        <v>28.10519832611084</v>
      </c>
    </row>
    <row r="58" spans="1:12" ht="12.75">
      <c r="A58" t="s">
        <v>365</v>
      </c>
      <c r="B58" s="7" t="s">
        <v>366</v>
      </c>
      <c r="C58" s="7">
        <v>32.22105026245117</v>
      </c>
      <c r="D58" s="7">
        <v>29.495899200439453</v>
      </c>
      <c r="E58" s="7">
        <v>26.798999786376953</v>
      </c>
      <c r="F58" s="7">
        <v>26.675010681152344</v>
      </c>
      <c r="G58" s="7">
        <v>26.661209106445312</v>
      </c>
      <c r="H58" s="7">
        <v>24.22007942199707</v>
      </c>
      <c r="I58" s="7">
        <v>22.26572036743164</v>
      </c>
      <c r="J58" s="7">
        <v>21.96137046813965</v>
      </c>
      <c r="K58" s="7">
        <v>16.680679321289062</v>
      </c>
      <c r="L58" s="5">
        <v>27.043694133758546</v>
      </c>
    </row>
    <row r="59" spans="1:12" ht="12.75">
      <c r="A59" t="s">
        <v>367</v>
      </c>
      <c r="B59" s="7" t="s">
        <v>368</v>
      </c>
      <c r="C59" s="7">
        <v>66.51405334472656</v>
      </c>
      <c r="D59" s="7">
        <v>60.55609130859375</v>
      </c>
      <c r="E59" s="7">
        <v>61.984169006347656</v>
      </c>
      <c r="F59" s="7">
        <v>56.45252990722656</v>
      </c>
      <c r="G59" s="7">
        <v>56.35258102416992</v>
      </c>
      <c r="H59" s="7">
        <v>59.10834884643555</v>
      </c>
      <c r="I59" s="7">
        <v>54.48308181762695</v>
      </c>
      <c r="J59" s="7">
        <v>49.6202392578125</v>
      </c>
      <c r="K59" s="7">
        <v>44.78773880004883</v>
      </c>
      <c r="L59" s="5">
        <v>59.40248760223389</v>
      </c>
    </row>
    <row r="60" spans="1:12" ht="12.75">
      <c r="A60" t="s">
        <v>369</v>
      </c>
      <c r="B60" s="7" t="s">
        <v>370</v>
      </c>
      <c r="C60" s="7">
        <v>66.38500213623047</v>
      </c>
      <c r="D60" s="7">
        <v>60.36634826660156</v>
      </c>
      <c r="E60" s="7">
        <v>61.842159271240234</v>
      </c>
      <c r="F60" s="7">
        <v>56.32691955566406</v>
      </c>
      <c r="G60" s="7">
        <v>56.2186393737793</v>
      </c>
      <c r="H60" s="7">
        <v>58.82032012939453</v>
      </c>
      <c r="I60" s="7">
        <v>54.18410110473633</v>
      </c>
      <c r="J60" s="7">
        <v>49.29100036621094</v>
      </c>
      <c r="K60" s="7">
        <v>44.6762809753418</v>
      </c>
      <c r="L60" s="5">
        <v>59.201970138549804</v>
      </c>
    </row>
    <row r="61" spans="1:12" ht="12.75">
      <c r="A61" t="s">
        <v>371</v>
      </c>
      <c r="B61" s="7" t="s">
        <v>372</v>
      </c>
      <c r="C61" s="7">
        <v>66.14375305175781</v>
      </c>
      <c r="D61" s="7">
        <v>60.03705978393555</v>
      </c>
      <c r="E61" s="7">
        <v>61.54185104370117</v>
      </c>
      <c r="F61" s="7">
        <v>56.09796905517578</v>
      </c>
      <c r="G61" s="7">
        <v>55.98208999633789</v>
      </c>
      <c r="H61" s="7">
        <v>58.29447937011719</v>
      </c>
      <c r="I61" s="7">
        <v>53.65510177612305</v>
      </c>
      <c r="J61" s="7">
        <v>48.80160903930664</v>
      </c>
      <c r="K61" s="7">
        <v>44.420310974121094</v>
      </c>
      <c r="L61" s="5">
        <v>58.84289794921875</v>
      </c>
    </row>
    <row r="62" spans="1:12" ht="12.75">
      <c r="A62" t="s">
        <v>373</v>
      </c>
      <c r="B62" s="7" t="s">
        <v>374</v>
      </c>
      <c r="C62" s="7">
        <v>65.73040771484375</v>
      </c>
      <c r="D62" s="7">
        <v>59.51850891113281</v>
      </c>
      <c r="E62" s="7">
        <v>61.00117874145508</v>
      </c>
      <c r="F62" s="7">
        <v>55.710628509521484</v>
      </c>
      <c r="G62" s="7">
        <v>55.58855056762695</v>
      </c>
      <c r="H62" s="7">
        <v>57.45624923706055</v>
      </c>
      <c r="I62" s="7">
        <v>52.83156967163086</v>
      </c>
      <c r="J62" s="7">
        <v>48.10710906982422</v>
      </c>
      <c r="K62" s="7">
        <v>43.92110824584961</v>
      </c>
      <c r="L62" s="5">
        <v>58.26351161956787</v>
      </c>
    </row>
    <row r="63" spans="1:12" ht="12.75">
      <c r="A63" s="59" t="s">
        <v>375</v>
      </c>
      <c r="B63" s="7" t="s">
        <v>376</v>
      </c>
      <c r="C63" s="7">
        <v>65.08601379394531</v>
      </c>
      <c r="D63" s="7">
        <v>58.77117919921875</v>
      </c>
      <c r="E63" s="7">
        <v>60.14641189575195</v>
      </c>
      <c r="F63" s="7">
        <v>55.111549377441406</v>
      </c>
      <c r="G63" s="7">
        <v>54.985450744628906</v>
      </c>
      <c r="H63" s="7">
        <v>56.26253890991211</v>
      </c>
      <c r="I63" s="7">
        <v>51.68075942993164</v>
      </c>
      <c r="J63" s="7">
        <v>47.18212890625</v>
      </c>
      <c r="K63" s="7">
        <v>43.08591079711914</v>
      </c>
      <c r="L63" s="5">
        <v>57.41552658081055</v>
      </c>
    </row>
    <row r="64" spans="1:12" ht="12.75">
      <c r="A64" t="s">
        <v>377</v>
      </c>
      <c r="B64" s="7" t="s">
        <v>378</v>
      </c>
      <c r="C64" s="7">
        <v>64.16290283203125</v>
      </c>
      <c r="D64" s="7">
        <v>57.772491455078125</v>
      </c>
      <c r="E64" s="7">
        <v>58.93083953857422</v>
      </c>
      <c r="F64" s="7">
        <v>54.2593994140625</v>
      </c>
      <c r="G64" s="7">
        <v>54.13212966918945</v>
      </c>
      <c r="H64" s="7">
        <v>54.71390914916992</v>
      </c>
      <c r="I64" s="7">
        <v>50.21049880981445</v>
      </c>
      <c r="J64" s="7">
        <v>46.02627182006836</v>
      </c>
      <c r="K64" s="7">
        <v>41.864341735839844</v>
      </c>
      <c r="L64" s="5">
        <v>56.27492824554443</v>
      </c>
    </row>
    <row r="65" spans="1:12" ht="12.75">
      <c r="A65" s="59" t="s">
        <v>379</v>
      </c>
      <c r="B65" s="7" t="s">
        <v>380</v>
      </c>
      <c r="C65" s="7">
        <v>62.93539047241211</v>
      </c>
      <c r="D65" s="7">
        <v>56.521339416503906</v>
      </c>
      <c r="E65" s="7">
        <v>57.34999084472656</v>
      </c>
      <c r="F65" s="7">
        <v>53.134830474853516</v>
      </c>
      <c r="G65" s="7">
        <v>53.00965118408203</v>
      </c>
      <c r="H65" s="7">
        <v>52.855079650878906</v>
      </c>
      <c r="I65" s="7">
        <v>48.46725845336914</v>
      </c>
      <c r="J65" s="7">
        <v>44.6638298034668</v>
      </c>
      <c r="K65" s="7">
        <v>40.27600860595703</v>
      </c>
      <c r="L65" s="5">
        <v>54.848270874023434</v>
      </c>
    </row>
    <row r="66" spans="1:12" ht="12.75">
      <c r="A66" s="59" t="s">
        <v>381</v>
      </c>
      <c r="B66" s="7" t="s">
        <v>382</v>
      </c>
      <c r="C66" s="7">
        <v>61.40679931640625</v>
      </c>
      <c r="D66" s="7">
        <v>55.038570404052734</v>
      </c>
      <c r="E66" s="7">
        <v>55.44520950317383</v>
      </c>
      <c r="F66" s="7">
        <v>51.746429443359375</v>
      </c>
      <c r="G66" s="7">
        <v>51.62657928466797</v>
      </c>
      <c r="H66" s="7">
        <v>50.762969970703125</v>
      </c>
      <c r="I66" s="7">
        <v>46.523799896240234</v>
      </c>
      <c r="J66" s="7">
        <v>43.137611389160156</v>
      </c>
      <c r="K66" s="7">
        <v>38.407718658447266</v>
      </c>
      <c r="L66" s="5">
        <v>53.17128669738769</v>
      </c>
    </row>
    <row r="67" spans="1:12" ht="12.75">
      <c r="A67" t="s">
        <v>383</v>
      </c>
      <c r="B67" s="7" t="s">
        <v>384</v>
      </c>
      <c r="C67" s="7">
        <v>59.61008071899414</v>
      </c>
      <c r="D67" s="7">
        <v>53.36314010620117</v>
      </c>
      <c r="E67" s="7">
        <v>53.293548583984375</v>
      </c>
      <c r="F67" s="7">
        <v>50.12976837158203</v>
      </c>
      <c r="G67" s="7">
        <v>50.01802062988281</v>
      </c>
      <c r="H67" s="7">
        <v>48.528099060058594</v>
      </c>
      <c r="I67" s="7">
        <v>44.462249755859375</v>
      </c>
      <c r="J67" s="7">
        <v>41.49966049194336</v>
      </c>
      <c r="K67" s="7">
        <v>36.38100051879883</v>
      </c>
      <c r="L67" s="5">
        <v>51.30060043334961</v>
      </c>
    </row>
    <row r="68" spans="1:12" ht="12.75">
      <c r="A68" t="s">
        <v>385</v>
      </c>
      <c r="B68" s="7" t="s">
        <v>386</v>
      </c>
      <c r="C68" s="7">
        <v>57.60123825073242</v>
      </c>
      <c r="D68" s="7">
        <v>51.545169830322266</v>
      </c>
      <c r="E68" s="7">
        <v>50.988651275634766</v>
      </c>
      <c r="F68" s="7">
        <v>48.339881896972656</v>
      </c>
      <c r="G68" s="7">
        <v>48.2381591796875</v>
      </c>
      <c r="H68" s="7">
        <v>46.237030029296875</v>
      </c>
      <c r="I68" s="7">
        <v>42.359249114990234</v>
      </c>
      <c r="J68" s="7">
        <v>39.80223846435547</v>
      </c>
      <c r="K68" s="7">
        <v>34.31330108642578</v>
      </c>
      <c r="L68" s="5">
        <v>49.3021520614624</v>
      </c>
    </row>
    <row r="69" spans="1:12" ht="12.75">
      <c r="A69" t="s">
        <v>387</v>
      </c>
      <c r="B69" s="7" t="s">
        <v>388</v>
      </c>
      <c r="C69" s="7">
        <v>55.44837951660156</v>
      </c>
      <c r="D69" s="7">
        <v>49.63806915283203</v>
      </c>
      <c r="E69" s="7">
        <v>48.6215705871582</v>
      </c>
      <c r="F69" s="7">
        <v>46.44009017944336</v>
      </c>
      <c r="G69" s="7">
        <v>46.349369049072266</v>
      </c>
      <c r="H69" s="7">
        <v>43.96126937866211</v>
      </c>
      <c r="I69" s="7">
        <v>40.2771110534668</v>
      </c>
      <c r="J69" s="7">
        <v>38.09149932861328</v>
      </c>
      <c r="K69" s="7">
        <v>32.29417037963867</v>
      </c>
      <c r="L69" s="5">
        <v>47.2405993270874</v>
      </c>
    </row>
    <row r="70" spans="1:12" ht="12.75">
      <c r="A70" t="s">
        <v>389</v>
      </c>
      <c r="B70" s="7" t="s">
        <v>390</v>
      </c>
      <c r="C70" s="7">
        <v>53.220211029052734</v>
      </c>
      <c r="D70" s="7">
        <v>47.692039489746094</v>
      </c>
      <c r="E70" s="7">
        <v>46.268001556396484</v>
      </c>
      <c r="F70" s="7">
        <v>44.49163818359375</v>
      </c>
      <c r="G70" s="7">
        <v>44.41202926635742</v>
      </c>
      <c r="H70" s="7">
        <v>41.75312042236328</v>
      </c>
      <c r="I70" s="7">
        <v>38.26081848144531</v>
      </c>
      <c r="J70" s="7">
        <v>36.40427017211914</v>
      </c>
      <c r="K70" s="7">
        <v>30.379840850830078</v>
      </c>
      <c r="L70" s="5">
        <v>45.172015037536625</v>
      </c>
    </row>
    <row r="71" spans="1:12" ht="12.75">
      <c r="A71" s="59" t="s">
        <v>391</v>
      </c>
      <c r="B71" s="7" t="s">
        <v>392</v>
      </c>
      <c r="C71" s="7">
        <v>50.97758865356445</v>
      </c>
      <c r="D71" s="7">
        <v>45.74980163574219</v>
      </c>
      <c r="E71" s="7">
        <v>43.98337936401367</v>
      </c>
      <c r="F71" s="7">
        <v>42.54661178588867</v>
      </c>
      <c r="G71" s="7">
        <v>42.47758102416992</v>
      </c>
      <c r="H71" s="7">
        <v>39.64656066894531</v>
      </c>
      <c r="I71" s="7">
        <v>36.33937072753906</v>
      </c>
      <c r="J71" s="7">
        <v>34.76747131347656</v>
      </c>
      <c r="K71" s="7">
        <v>28.598819732666016</v>
      </c>
      <c r="L71" s="5">
        <v>43.14046527862549</v>
      </c>
    </row>
    <row r="72" spans="1:12" ht="12.75">
      <c r="A72" t="s">
        <v>393</v>
      </c>
      <c r="B72" s="7" t="s">
        <v>394</v>
      </c>
      <c r="C72" s="7">
        <v>48.768959045410156</v>
      </c>
      <c r="D72" s="7">
        <v>43.84476089477539</v>
      </c>
      <c r="E72" s="7">
        <v>41.80358123779297</v>
      </c>
      <c r="F72" s="7">
        <v>40.644859313964844</v>
      </c>
      <c r="G72" s="7">
        <v>40.585479736328125</v>
      </c>
      <c r="H72" s="7">
        <v>37.66065979003906</v>
      </c>
      <c r="I72" s="7">
        <v>34.52880096435547</v>
      </c>
      <c r="J72" s="7">
        <v>33.19908142089844</v>
      </c>
      <c r="K72" s="7">
        <v>26.960580825805664</v>
      </c>
      <c r="L72" s="5">
        <v>41.17750917434692</v>
      </c>
    </row>
    <row r="73" spans="1:12" ht="12.75">
      <c r="A73" t="s">
        <v>395</v>
      </c>
      <c r="B73" s="7" t="s">
        <v>396</v>
      </c>
      <c r="C73" s="7">
        <v>46.62937927246094</v>
      </c>
      <c r="D73" s="7">
        <v>42.00104904174805</v>
      </c>
      <c r="E73" s="7">
        <v>39.74856185913086</v>
      </c>
      <c r="F73" s="7">
        <v>38.81401062011719</v>
      </c>
      <c r="G73" s="7">
        <v>38.763179779052734</v>
      </c>
      <c r="H73" s="7">
        <v>35.80350875854492</v>
      </c>
      <c r="I73" s="7">
        <v>32.835670471191406</v>
      </c>
      <c r="J73" s="7">
        <v>31.709749221801758</v>
      </c>
      <c r="K73" s="7">
        <v>25.46306037902832</v>
      </c>
      <c r="L73" s="5">
        <v>39.30357002258301</v>
      </c>
    </row>
    <row r="74" spans="1:12" ht="12.75">
      <c r="A74" s="59" t="s">
        <v>397</v>
      </c>
      <c r="B74" s="7" t="s">
        <v>398</v>
      </c>
      <c r="C74" s="7">
        <v>44.581871032714844</v>
      </c>
      <c r="D74" s="7">
        <v>40.2346305847168</v>
      </c>
      <c r="E74" s="7">
        <v>37.82664108276367</v>
      </c>
      <c r="F74" s="7">
        <v>37.071189880371094</v>
      </c>
      <c r="G74" s="7">
        <v>37.027740478515625</v>
      </c>
      <c r="H74" s="7">
        <v>34.07577133178711</v>
      </c>
      <c r="I74" s="7">
        <v>31.260150909423828</v>
      </c>
      <c r="J74" s="7">
        <v>30.30459976196289</v>
      </c>
      <c r="K74" s="7">
        <v>24.09811019897461</v>
      </c>
      <c r="L74" s="5">
        <v>37.53014377593994</v>
      </c>
    </row>
    <row r="75" spans="1:12" ht="12.75">
      <c r="A75" t="s">
        <v>399</v>
      </c>
      <c r="B75" s="7" t="s">
        <v>400</v>
      </c>
      <c r="C75" s="7">
        <v>42.63964080810547</v>
      </c>
      <c r="D75" s="7">
        <v>38.5548210144043</v>
      </c>
      <c r="E75" s="7">
        <v>36.0383415222168</v>
      </c>
      <c r="F75" s="7">
        <v>35.42530822753906</v>
      </c>
      <c r="G75" s="7">
        <v>35.38819122314453</v>
      </c>
      <c r="H75" s="7">
        <v>32.473388671875</v>
      </c>
      <c r="I75" s="7">
        <v>29.79837989807129</v>
      </c>
      <c r="J75" s="7">
        <v>28.984760284423828</v>
      </c>
      <c r="K75" s="7">
        <v>22.854820251464844</v>
      </c>
      <c r="L75" s="5">
        <v>35.86202980041504</v>
      </c>
    </row>
    <row r="76" spans="1:12" ht="12.75">
      <c r="A76" t="s">
        <v>401</v>
      </c>
      <c r="B76" s="7" t="s">
        <v>402</v>
      </c>
      <c r="C76" s="7">
        <v>40.80860900878906</v>
      </c>
      <c r="D76" s="7">
        <v>36.965911865234375</v>
      </c>
      <c r="E76" s="7">
        <v>34.37929916381836</v>
      </c>
      <c r="F76" s="7">
        <v>33.87940979003906</v>
      </c>
      <c r="G76" s="7">
        <v>33.84764099121094</v>
      </c>
      <c r="H76" s="7">
        <v>30.989639282226562</v>
      </c>
      <c r="I76" s="7">
        <v>28.444189071655273</v>
      </c>
      <c r="J76" s="7">
        <v>27.74871063232422</v>
      </c>
      <c r="K76" s="7">
        <v>21.72153091430664</v>
      </c>
      <c r="L76" s="5">
        <v>34.29938117980957</v>
      </c>
    </row>
    <row r="77" spans="1:12" ht="12.75">
      <c r="A77" s="59" t="s">
        <v>403</v>
      </c>
      <c r="B77" s="7" t="s">
        <v>404</v>
      </c>
      <c r="C77" s="7">
        <v>39.08953094482422</v>
      </c>
      <c r="D77" s="7">
        <v>35.46857833862305</v>
      </c>
      <c r="E77" s="7">
        <v>32.842411041259766</v>
      </c>
      <c r="F77" s="7">
        <v>32.43254089355469</v>
      </c>
      <c r="G77" s="7">
        <v>32.405269622802734</v>
      </c>
      <c r="H77" s="7">
        <v>29.616430282592773</v>
      </c>
      <c r="I77" s="7">
        <v>27.190250396728516</v>
      </c>
      <c r="J77" s="7">
        <v>26.59316062927246</v>
      </c>
      <c r="K77" s="7">
        <v>20.686859130859375</v>
      </c>
      <c r="L77" s="5">
        <v>32.83927381515503</v>
      </c>
    </row>
    <row r="78" spans="1:12" ht="12.75">
      <c r="A78" t="s">
        <v>405</v>
      </c>
      <c r="B78" s="7" t="s">
        <v>406</v>
      </c>
      <c r="C78" s="7">
        <v>37.47977828979492</v>
      </c>
      <c r="D78" s="7">
        <v>34.06100845336914</v>
      </c>
      <c r="E78" s="7">
        <v>31.41922950744629</v>
      </c>
      <c r="F78" s="7">
        <v>31.08116912841797</v>
      </c>
      <c r="G78" s="7">
        <v>31.057689666748047</v>
      </c>
      <c r="H78" s="7">
        <v>28.345190048217773</v>
      </c>
      <c r="I78" s="7">
        <v>26.02882957458496</v>
      </c>
      <c r="J78" s="7">
        <v>25.513870239257812</v>
      </c>
      <c r="K78" s="7">
        <v>19.7402400970459</v>
      </c>
      <c r="L78" s="5">
        <v>31.476914749145507</v>
      </c>
    </row>
    <row r="79" spans="1:12" ht="12.75">
      <c r="A79" t="s">
        <v>407</v>
      </c>
      <c r="B79" s="7" t="s">
        <v>408</v>
      </c>
      <c r="C79" s="7">
        <v>35.97462844848633</v>
      </c>
      <c r="D79" s="7">
        <v>32.73981857299805</v>
      </c>
      <c r="E79" s="7">
        <v>30.100849151611328</v>
      </c>
      <c r="F79" s="7">
        <v>29.82033920288086</v>
      </c>
      <c r="G79" s="7">
        <v>29.800050735473633</v>
      </c>
      <c r="H79" s="7">
        <v>27.167430877685547</v>
      </c>
      <c r="I79" s="7">
        <v>24.952259063720703</v>
      </c>
      <c r="J79" s="7">
        <v>24.506040573120117</v>
      </c>
      <c r="K79" s="7">
        <v>18.872079849243164</v>
      </c>
      <c r="L79" s="5">
        <v>30.20649662017822</v>
      </c>
    </row>
    <row r="80" spans="1:12" ht="12.75">
      <c r="A80" t="s">
        <v>409</v>
      </c>
      <c r="B80" s="7" t="s">
        <v>410</v>
      </c>
      <c r="C80" s="7">
        <v>34.56816864013672</v>
      </c>
      <c r="D80" s="7">
        <v>31.500640869140625</v>
      </c>
      <c r="E80" s="7">
        <v>28.878480911254883</v>
      </c>
      <c r="F80" s="7">
        <v>28.64430046081543</v>
      </c>
      <c r="G80" s="7">
        <v>28.626689910888672</v>
      </c>
      <c r="H80" s="7">
        <v>26.075010299682617</v>
      </c>
      <c r="I80" s="7">
        <v>23.95322036743164</v>
      </c>
      <c r="J80" s="7">
        <v>23.564739227294922</v>
      </c>
      <c r="K80" s="7">
        <v>18.073869705200195</v>
      </c>
      <c r="L80" s="5">
        <v>29.02175756454468</v>
      </c>
    </row>
    <row r="81" spans="1:12" ht="12.75">
      <c r="A81" t="s">
        <v>411</v>
      </c>
      <c r="B81" s="7" t="s">
        <v>412</v>
      </c>
      <c r="C81" s="7">
        <v>33.25394058227539</v>
      </c>
      <c r="D81" s="7">
        <v>30.338640213012695</v>
      </c>
      <c r="E81" s="7">
        <v>27.743730545043945</v>
      </c>
      <c r="F81" s="7">
        <v>27.547060012817383</v>
      </c>
      <c r="G81" s="7">
        <v>27.531709671020508</v>
      </c>
      <c r="H81" s="7">
        <v>25.06031036376953</v>
      </c>
      <c r="I81" s="7">
        <v>23.024829864501953</v>
      </c>
      <c r="J81" s="7">
        <v>22.685049057006836</v>
      </c>
      <c r="K81" s="7">
        <v>17.33806037902832</v>
      </c>
      <c r="L81" s="5">
        <v>27.916361808776855</v>
      </c>
    </row>
    <row r="82" spans="1:12" ht="12.75">
      <c r="A82" t="s">
        <v>413</v>
      </c>
      <c r="B82" s="7" t="s">
        <v>414</v>
      </c>
      <c r="C82" s="7">
        <v>32.025390625</v>
      </c>
      <c r="D82" s="7">
        <v>29.248769760131836</v>
      </c>
      <c r="E82" s="7">
        <v>26.688779830932617</v>
      </c>
      <c r="F82" s="7">
        <v>26.52264976501465</v>
      </c>
      <c r="G82" s="7">
        <v>26.509199142456055</v>
      </c>
      <c r="H82" s="7">
        <v>24.116350173950195</v>
      </c>
      <c r="I82" s="7">
        <v>22.160789489746094</v>
      </c>
      <c r="J82" s="7">
        <v>21.862239837646484</v>
      </c>
      <c r="K82" s="7">
        <v>16.658039093017578</v>
      </c>
      <c r="L82" s="5">
        <v>26.88415786743164</v>
      </c>
    </row>
    <row r="83" spans="1:12" ht="12.75">
      <c r="A83" t="s">
        <v>415</v>
      </c>
      <c r="B83" s="7" t="s">
        <v>416</v>
      </c>
      <c r="C83" s="7">
        <v>79.4583511352539</v>
      </c>
      <c r="D83" s="7">
        <v>71.24974822998047</v>
      </c>
      <c r="E83" s="7">
        <v>74.00346374511719</v>
      </c>
      <c r="F83" s="7">
        <v>66.24078369140625</v>
      </c>
      <c r="G83" s="7">
        <v>65.28951263427734</v>
      </c>
      <c r="H83" s="7">
        <v>66.1591796875</v>
      </c>
      <c r="I83" s="7">
        <v>61.64009094238281</v>
      </c>
      <c r="J83" s="7">
        <v>49.686458587646484</v>
      </c>
      <c r="K83" s="7">
        <v>59.85816955566406</v>
      </c>
      <c r="L83" s="5">
        <v>69.34655590057373</v>
      </c>
    </row>
    <row r="84" spans="1:12" ht="12.75">
      <c r="A84" t="s">
        <v>417</v>
      </c>
      <c r="B84" s="7" t="s">
        <v>418</v>
      </c>
      <c r="C84" s="7">
        <v>79.15308380126953</v>
      </c>
      <c r="D84" s="7">
        <v>70.85630798339844</v>
      </c>
      <c r="E84" s="7">
        <v>73.66606903076172</v>
      </c>
      <c r="F84" s="7">
        <v>65.93562316894531</v>
      </c>
      <c r="G84" s="7">
        <v>64.97181701660156</v>
      </c>
      <c r="H84" s="7">
        <v>65.64315032958984</v>
      </c>
      <c r="I84" s="7">
        <v>61.0677490234375</v>
      </c>
      <c r="J84" s="7">
        <v>49.243289947509766</v>
      </c>
      <c r="K84" s="7">
        <v>59.228721618652344</v>
      </c>
      <c r="L84" s="5">
        <v>68.92485172271728</v>
      </c>
    </row>
    <row r="85" spans="1:12" ht="12.75">
      <c r="A85" t="s">
        <v>419</v>
      </c>
      <c r="B85" s="7" t="s">
        <v>420</v>
      </c>
      <c r="C85" s="7">
        <v>78.59647369384766</v>
      </c>
      <c r="D85" s="7">
        <v>70.19072723388672</v>
      </c>
      <c r="E85" s="7">
        <v>72.97299194335938</v>
      </c>
      <c r="F85" s="7">
        <v>65.40267181396484</v>
      </c>
      <c r="G85" s="7">
        <v>64.43580627441406</v>
      </c>
      <c r="H85" s="7">
        <v>64.73539733886719</v>
      </c>
      <c r="I85" s="7">
        <v>60.094669342041016</v>
      </c>
      <c r="J85" s="7">
        <v>48.584320068359375</v>
      </c>
      <c r="K85" s="7">
        <v>57.93452072143555</v>
      </c>
      <c r="L85" s="5">
        <v>68.18354267120361</v>
      </c>
    </row>
    <row r="86" spans="1:12" ht="12.75">
      <c r="A86" t="s">
        <v>421</v>
      </c>
      <c r="B86" s="7" t="s">
        <v>422</v>
      </c>
      <c r="C86" s="7">
        <v>77.66938018798828</v>
      </c>
      <c r="D86" s="7">
        <v>69.17140197753906</v>
      </c>
      <c r="E86" s="7">
        <v>71.76859283447266</v>
      </c>
      <c r="F86" s="7">
        <v>64.53742980957031</v>
      </c>
      <c r="G86" s="7">
        <v>63.582130432128906</v>
      </c>
      <c r="H86" s="7">
        <v>63.34429931640625</v>
      </c>
      <c r="I86" s="7">
        <v>58.64971160888672</v>
      </c>
      <c r="J86" s="7">
        <v>47.66918182373047</v>
      </c>
      <c r="K86" s="7">
        <v>55.7707405090332</v>
      </c>
      <c r="L86" s="5">
        <v>67.02303470611572</v>
      </c>
    </row>
    <row r="87" spans="1:12" ht="12.75">
      <c r="A87" t="s">
        <v>423</v>
      </c>
      <c r="B87" s="7" t="s">
        <v>424</v>
      </c>
      <c r="C87" s="7">
        <v>76.27554321289062</v>
      </c>
      <c r="D87" s="7">
        <v>67.75169372558594</v>
      </c>
      <c r="E87" s="7">
        <v>69.95684814453125</v>
      </c>
      <c r="F87" s="7">
        <v>63.26411819458008</v>
      </c>
      <c r="G87" s="7">
        <v>62.339439392089844</v>
      </c>
      <c r="H87" s="7">
        <v>61.45460891723633</v>
      </c>
      <c r="I87" s="7">
        <v>56.74369812011719</v>
      </c>
      <c r="J87" s="7">
        <v>46.4984016418457</v>
      </c>
      <c r="K87" s="7">
        <v>52.82500076293945</v>
      </c>
      <c r="L87" s="5">
        <v>65.40207248687744</v>
      </c>
    </row>
    <row r="88" spans="1:12" ht="12.75">
      <c r="A88" t="s">
        <v>425</v>
      </c>
      <c r="B88" s="7" t="s">
        <v>426</v>
      </c>
      <c r="C88" s="7">
        <v>74.37191009521484</v>
      </c>
      <c r="D88" s="7">
        <v>65.93235778808594</v>
      </c>
      <c r="E88" s="7">
        <v>67.54341888427734</v>
      </c>
      <c r="F88" s="7">
        <v>61.56174850463867</v>
      </c>
      <c r="G88" s="7">
        <v>60.688838958740234</v>
      </c>
      <c r="H88" s="7">
        <v>59.13222122192383</v>
      </c>
      <c r="I88" s="7">
        <v>54.461978912353516</v>
      </c>
      <c r="J88" s="7">
        <v>45.109519958496094</v>
      </c>
      <c r="K88" s="7">
        <v>49.40665054321289</v>
      </c>
      <c r="L88" s="5">
        <v>63.347637786865235</v>
      </c>
    </row>
    <row r="89" spans="1:12" ht="12.75">
      <c r="A89" t="s">
        <v>427</v>
      </c>
      <c r="B89" s="7" t="s">
        <v>428</v>
      </c>
      <c r="C89" s="7">
        <v>71.98538208007812</v>
      </c>
      <c r="D89" s="7">
        <v>63.76177978515625</v>
      </c>
      <c r="E89" s="7">
        <v>64.6385269165039</v>
      </c>
      <c r="F89" s="7">
        <v>59.472599029541016</v>
      </c>
      <c r="G89" s="7">
        <v>58.6710205078125</v>
      </c>
      <c r="H89" s="7">
        <v>56.49897003173828</v>
      </c>
      <c r="I89" s="7">
        <v>51.931190490722656</v>
      </c>
      <c r="J89" s="7">
        <v>43.56098175048828</v>
      </c>
      <c r="K89" s="7">
        <v>45.84946823120117</v>
      </c>
      <c r="L89" s="5">
        <v>60.94083435058594</v>
      </c>
    </row>
    <row r="90" spans="1:12" ht="12.75">
      <c r="A90" t="s">
        <v>429</v>
      </c>
      <c r="B90" s="7" t="s">
        <v>430</v>
      </c>
      <c r="C90" s="7">
        <v>69.20719146728516</v>
      </c>
      <c r="D90" s="7">
        <v>61.32331085205078</v>
      </c>
      <c r="E90" s="7">
        <v>61.41706848144531</v>
      </c>
      <c r="F90" s="7">
        <v>57.08810043334961</v>
      </c>
      <c r="G90" s="7">
        <v>56.37200164794922</v>
      </c>
      <c r="H90" s="7">
        <v>53.69477081298828</v>
      </c>
      <c r="I90" s="7">
        <v>49.282100677490234</v>
      </c>
      <c r="J90" s="7">
        <v>41.91484069824219</v>
      </c>
      <c r="K90" s="7">
        <v>42.396549224853516</v>
      </c>
      <c r="L90" s="5">
        <v>58.29264343261719</v>
      </c>
    </row>
    <row r="91" spans="1:12" ht="12.75">
      <c r="A91" t="s">
        <v>431</v>
      </c>
      <c r="B91" s="7" t="s">
        <v>432</v>
      </c>
      <c r="C91" s="7">
        <v>66.16715240478516</v>
      </c>
      <c r="D91" s="7">
        <v>58.71595001220703</v>
      </c>
      <c r="E91" s="7">
        <v>58.063621520996094</v>
      </c>
      <c r="F91" s="7">
        <v>54.5213508605957</v>
      </c>
      <c r="G91" s="7">
        <v>53.897430419921875</v>
      </c>
      <c r="H91" s="7">
        <v>50.84613037109375</v>
      </c>
      <c r="I91" s="7">
        <v>46.624881744384766</v>
      </c>
      <c r="J91" s="7">
        <v>40.22560119628906</v>
      </c>
      <c r="K91" s="7">
        <v>39.185089111328125</v>
      </c>
      <c r="L91" s="5">
        <v>55.519384422302245</v>
      </c>
    </row>
    <row r="92" spans="1:12" ht="12.75">
      <c r="A92" t="s">
        <v>433</v>
      </c>
      <c r="B92" t="s">
        <v>434</v>
      </c>
      <c r="C92" s="7">
        <v>63.00149154663086</v>
      </c>
      <c r="D92" s="7">
        <v>56.03565979003906</v>
      </c>
      <c r="E92" s="7">
        <v>54.73152160644531</v>
      </c>
      <c r="F92" s="7">
        <v>51.88145065307617</v>
      </c>
      <c r="G92" s="7">
        <v>51.349029541015625</v>
      </c>
      <c r="H92" s="7">
        <v>48.05031967163086</v>
      </c>
      <c r="I92" s="7">
        <v>44.03981018066406</v>
      </c>
      <c r="J92" s="7">
        <v>38.535980224609375</v>
      </c>
      <c r="K92" s="7">
        <v>36.27214050292969</v>
      </c>
      <c r="L92" s="5">
        <v>52.723978233337405</v>
      </c>
    </row>
    <row r="93" spans="1:12" ht="12.75">
      <c r="A93" t="s">
        <v>435</v>
      </c>
      <c r="B93" t="s">
        <v>436</v>
      </c>
      <c r="C93" s="7">
        <v>59.82851028442383</v>
      </c>
      <c r="D93" s="7">
        <v>53.363319396972656</v>
      </c>
      <c r="E93" s="7">
        <v>51.52729034423828</v>
      </c>
      <c r="F93" s="7">
        <v>49.257808685302734</v>
      </c>
      <c r="G93" s="7">
        <v>48.810569763183594</v>
      </c>
      <c r="H93" s="7">
        <v>45.372589111328125</v>
      </c>
      <c r="I93" s="7">
        <v>41.578338623046875</v>
      </c>
      <c r="J93" s="7">
        <v>36.87704086303711</v>
      </c>
      <c r="K93" s="7">
        <v>33.665531158447266</v>
      </c>
      <c r="L93" s="5">
        <v>49.98619274139404</v>
      </c>
    </row>
    <row r="94" spans="1:12" ht="12.75">
      <c r="A94" t="s">
        <v>437</v>
      </c>
      <c r="B94" t="s">
        <v>438</v>
      </c>
      <c r="C94" s="7">
        <v>56.73685073852539</v>
      </c>
      <c r="D94" s="7">
        <v>50.75954818725586</v>
      </c>
      <c r="E94" s="7">
        <v>48.51322937011719</v>
      </c>
      <c r="F94" s="7">
        <v>46.71488952636719</v>
      </c>
      <c r="G94" s="7">
        <v>46.34328079223633</v>
      </c>
      <c r="H94" s="7">
        <v>42.85078048706055</v>
      </c>
      <c r="I94" s="7">
        <v>39.26871871948242</v>
      </c>
      <c r="J94" s="7">
        <v>35.27006912231445</v>
      </c>
      <c r="K94" s="7">
        <v>31.347379684448242</v>
      </c>
      <c r="L94" s="5">
        <v>47.360666065216066</v>
      </c>
    </row>
    <row r="95" spans="1:12" ht="12.75">
      <c r="A95" t="s">
        <v>439</v>
      </c>
      <c r="B95" t="s">
        <v>440</v>
      </c>
      <c r="C95" s="7">
        <v>53.784759521484375</v>
      </c>
      <c r="D95" s="7">
        <v>48.26511001586914</v>
      </c>
      <c r="E95" s="7">
        <v>45.71794891357422</v>
      </c>
      <c r="F95" s="7">
        <v>44.29391098022461</v>
      </c>
      <c r="G95" s="7">
        <v>43.98712921142578</v>
      </c>
      <c r="H95" s="7">
        <v>40.50233840942383</v>
      </c>
      <c r="I95" s="7">
        <v>37.12253952026367</v>
      </c>
      <c r="J95" s="7">
        <v>33.728790283203125</v>
      </c>
      <c r="K95" s="7">
        <v>29.289020538330078</v>
      </c>
      <c r="L95" s="5">
        <v>44.88005874633789</v>
      </c>
    </row>
    <row r="96" spans="1:12" ht="12.75">
      <c r="A96" t="s">
        <v>441</v>
      </c>
      <c r="B96" t="s">
        <v>442</v>
      </c>
      <c r="C96" s="7">
        <v>51.00502014160156</v>
      </c>
      <c r="D96" s="7">
        <v>45.904090881347656</v>
      </c>
      <c r="E96" s="7">
        <v>43.14778137207031</v>
      </c>
      <c r="F96" s="7">
        <v>42.01737976074219</v>
      </c>
      <c r="G96" s="7">
        <v>41.76485061645508</v>
      </c>
      <c r="H96" s="7">
        <v>38.33089828491211</v>
      </c>
      <c r="I96" s="7">
        <v>35.14039993286133</v>
      </c>
      <c r="J96" s="7">
        <v>32.26123046875</v>
      </c>
      <c r="K96" s="7">
        <v>27.459209442138672</v>
      </c>
      <c r="L96" s="5">
        <v>42.56011547088623</v>
      </c>
    </row>
    <row r="97" spans="1:12" ht="12.75">
      <c r="A97" t="s">
        <v>443</v>
      </c>
      <c r="B97" t="s">
        <v>444</v>
      </c>
      <c r="C97" s="7">
        <v>48.41170883178711</v>
      </c>
      <c r="D97" s="7">
        <v>43.68796920776367</v>
      </c>
      <c r="E97" s="7">
        <v>40.79573059082031</v>
      </c>
      <c r="F97" s="7">
        <v>39.89434051513672</v>
      </c>
      <c r="G97" s="7">
        <v>39.68648147583008</v>
      </c>
      <c r="H97" s="7">
        <v>36.331539154052734</v>
      </c>
      <c r="I97" s="7">
        <v>33.31624984741211</v>
      </c>
      <c r="J97" s="7">
        <v>30.871349334716797</v>
      </c>
      <c r="K97" s="7">
        <v>25.828109741210938</v>
      </c>
      <c r="L97" s="5">
        <v>40.404801902771</v>
      </c>
    </row>
    <row r="98" spans="1:12" ht="12.75">
      <c r="A98" t="s">
        <v>445</v>
      </c>
      <c r="B98" t="s">
        <v>446</v>
      </c>
      <c r="C98" s="7">
        <v>46.00638961791992</v>
      </c>
      <c r="D98" s="7">
        <v>41.61933898925781</v>
      </c>
      <c r="E98" s="7">
        <v>38.6478385925293</v>
      </c>
      <c r="F98" s="7">
        <v>37.92477035522461</v>
      </c>
      <c r="G98" s="7">
        <v>37.75334167480469</v>
      </c>
      <c r="H98" s="7">
        <v>34.49454116821289</v>
      </c>
      <c r="I98" s="7">
        <v>31.64035987854004</v>
      </c>
      <c r="J98" s="7">
        <v>29.560129165649414</v>
      </c>
      <c r="K98" s="7">
        <v>24.36890983581543</v>
      </c>
      <c r="L98" s="5">
        <v>38.410503234863285</v>
      </c>
    </row>
    <row r="99" spans="1:12" ht="12.75">
      <c r="A99" t="s">
        <v>447</v>
      </c>
      <c r="B99" t="s">
        <v>448</v>
      </c>
      <c r="C99" s="7">
        <v>43.782901763916016</v>
      </c>
      <c r="D99" s="7">
        <v>39.69511032104492</v>
      </c>
      <c r="E99" s="7">
        <v>36.687110900878906</v>
      </c>
      <c r="F99" s="7">
        <v>36.10314178466797</v>
      </c>
      <c r="G99" s="7">
        <v>35.96126174926758</v>
      </c>
      <c r="H99" s="7">
        <v>32.80786895751953</v>
      </c>
      <c r="I99" s="7">
        <v>30.101329803466797</v>
      </c>
      <c r="J99" s="7">
        <v>28.32653045654297</v>
      </c>
      <c r="K99" s="7">
        <v>23.058290481567383</v>
      </c>
      <c r="L99" s="5">
        <v>36.56918214797974</v>
      </c>
    </row>
    <row r="100" spans="1:12" ht="12.75">
      <c r="A100" t="s">
        <v>449</v>
      </c>
      <c r="B100" t="s">
        <v>450</v>
      </c>
      <c r="C100" s="7">
        <v>41.73078918457031</v>
      </c>
      <c r="D100" s="7">
        <v>37.90864944458008</v>
      </c>
      <c r="E100" s="7">
        <v>34.89583969116211</v>
      </c>
      <c r="F100" s="7">
        <v>34.420799255371094</v>
      </c>
      <c r="G100" s="7">
        <v>34.30284881591797</v>
      </c>
      <c r="H100" s="7">
        <v>31.258710861206055</v>
      </c>
      <c r="I100" s="7">
        <v>28.687299728393555</v>
      </c>
      <c r="J100" s="7">
        <v>27.168100357055664</v>
      </c>
      <c r="K100" s="7">
        <v>21.876279830932617</v>
      </c>
      <c r="L100" s="5">
        <v>34.87048881530762</v>
      </c>
    </row>
    <row r="101" spans="1:12" ht="12.75">
      <c r="A101" t="s">
        <v>451</v>
      </c>
      <c r="B101" t="s">
        <v>452</v>
      </c>
      <c r="C101" s="7">
        <v>39.83760070800781</v>
      </c>
      <c r="D101" s="7">
        <v>36.25148010253906</v>
      </c>
      <c r="E101" s="7">
        <v>33.256919860839844</v>
      </c>
      <c r="F101" s="7">
        <v>32.86763000488281</v>
      </c>
      <c r="G101" s="7">
        <v>32.76906967163086</v>
      </c>
      <c r="H101" s="7">
        <v>29.834440231323242</v>
      </c>
      <c r="I101" s="7">
        <v>27.386709213256836</v>
      </c>
      <c r="J101" s="7">
        <v>26.08152961730957</v>
      </c>
      <c r="K101" s="7">
        <v>20.805910110473633</v>
      </c>
      <c r="L101" s="5">
        <v>33.30320457458496</v>
      </c>
    </row>
    <row r="102" spans="1:12" ht="12.75">
      <c r="A102" t="s">
        <v>453</v>
      </c>
      <c r="B102" t="s">
        <v>454</v>
      </c>
      <c r="C102" s="7">
        <v>38.09022903442383</v>
      </c>
      <c r="D102" s="7">
        <v>34.71427917480469</v>
      </c>
      <c r="E102" s="7">
        <v>31.75444984436035</v>
      </c>
      <c r="F102" s="7">
        <v>31.433069229125977</v>
      </c>
      <c r="G102" s="7">
        <v>31.350269317626953</v>
      </c>
      <c r="H102" s="7">
        <v>28.523059844970703</v>
      </c>
      <c r="I102" s="7">
        <v>26.188669204711914</v>
      </c>
      <c r="J102" s="7">
        <v>25.062959671020508</v>
      </c>
      <c r="K102" s="7">
        <v>19.83279037475586</v>
      </c>
      <c r="L102" s="5">
        <v>31.856044216156008</v>
      </c>
    </row>
    <row r="103" spans="1:12" ht="12.75">
      <c r="A103" t="s">
        <v>455</v>
      </c>
      <c r="B103" t="s">
        <v>456</v>
      </c>
      <c r="C103" s="7">
        <v>36.475799560546875</v>
      </c>
      <c r="D103" s="7">
        <v>33.28759002685547</v>
      </c>
      <c r="E103" s="7">
        <v>30.373910903930664</v>
      </c>
      <c r="F103" s="7">
        <v>30.10679054260254</v>
      </c>
      <c r="G103" s="7">
        <v>30.03680992126465</v>
      </c>
      <c r="H103" s="7">
        <v>27.31351089477539</v>
      </c>
      <c r="I103" s="7">
        <v>25.08316993713379</v>
      </c>
      <c r="J103" s="7">
        <v>24.10828971862793</v>
      </c>
      <c r="K103" s="7">
        <v>18.94477081298828</v>
      </c>
      <c r="L103" s="5">
        <v>30.518189029693602</v>
      </c>
    </row>
    <row r="104" spans="1:12" ht="12.75">
      <c r="A104" t="s">
        <v>457</v>
      </c>
      <c r="B104" t="s">
        <v>458</v>
      </c>
      <c r="C104" s="7">
        <v>34.982120513916016</v>
      </c>
      <c r="D104" s="7">
        <v>31.96224021911621</v>
      </c>
      <c r="E104" s="7">
        <v>29.102489471435547</v>
      </c>
      <c r="F104" s="7">
        <v>28.87866973876953</v>
      </c>
      <c r="G104" s="7">
        <v>28.819530487060547</v>
      </c>
      <c r="H104" s="7">
        <v>26.195499420166016</v>
      </c>
      <c r="I104" s="7">
        <v>24.061100006103516</v>
      </c>
      <c r="J104" s="7">
        <v>23.213340759277344</v>
      </c>
      <c r="K104" s="7">
        <v>18.1314697265625</v>
      </c>
      <c r="L104" s="5">
        <v>29.2794934463501</v>
      </c>
    </row>
    <row r="105" spans="1:12" ht="12.75">
      <c r="A105" t="s">
        <v>459</v>
      </c>
      <c r="B105" t="s">
        <v>460</v>
      </c>
      <c r="C105" s="7">
        <v>33.597900390625</v>
      </c>
      <c r="D105" s="7">
        <v>30.729520797729492</v>
      </c>
      <c r="E105" s="7">
        <v>27.929019927978516</v>
      </c>
      <c r="F105" s="7">
        <v>27.740520477294922</v>
      </c>
      <c r="G105" s="7">
        <v>27.689739227294922</v>
      </c>
      <c r="H105" s="7">
        <v>25.16082000732422</v>
      </c>
      <c r="I105" s="7">
        <v>23.114309310913086</v>
      </c>
      <c r="J105" s="7">
        <v>22.37417984008789</v>
      </c>
      <c r="K105" s="7">
        <v>17.384109497070312</v>
      </c>
      <c r="L105" s="5">
        <v>28.13082401275635</v>
      </c>
    </row>
    <row r="106" spans="1:12" ht="12.75">
      <c r="A106" t="s">
        <v>461</v>
      </c>
      <c r="B106" t="s">
        <v>462</v>
      </c>
      <c r="C106" s="7">
        <v>32.31283187866211</v>
      </c>
      <c r="D106" s="7">
        <v>29.581369400024414</v>
      </c>
      <c r="E106" s="7">
        <v>26.842859268188477</v>
      </c>
      <c r="F106" s="7">
        <v>26.68292999267578</v>
      </c>
      <c r="G106" s="7">
        <v>26.63932991027832</v>
      </c>
      <c r="H106" s="7">
        <v>24.200319290161133</v>
      </c>
      <c r="I106" s="7">
        <v>22.23526954650879</v>
      </c>
      <c r="J106" s="7">
        <v>21.586360931396484</v>
      </c>
      <c r="K106" s="7">
        <v>16.695140838623047</v>
      </c>
      <c r="L106" s="5">
        <v>27.063503246307373</v>
      </c>
    </row>
    <row r="107" spans="1:12" ht="12.75">
      <c r="A107" t="s">
        <v>463</v>
      </c>
      <c r="B107" t="s">
        <v>464</v>
      </c>
      <c r="C107" s="7">
        <v>70.57853698730469</v>
      </c>
      <c r="D107" s="7">
        <v>63.5507698059082</v>
      </c>
      <c r="E107" s="7">
        <v>65.82591247558594</v>
      </c>
      <c r="F107" s="7">
        <v>59.29375076293945</v>
      </c>
      <c r="G107" s="7">
        <v>58.614498138427734</v>
      </c>
      <c r="H107" s="7">
        <v>60.151611328125</v>
      </c>
      <c r="I107" s="7">
        <v>55.73862075805664</v>
      </c>
      <c r="J107" s="7">
        <v>46.399200439453125</v>
      </c>
      <c r="K107" s="7">
        <v>46.32268142700195</v>
      </c>
      <c r="L107" s="5">
        <v>61.79444931030273</v>
      </c>
    </row>
    <row r="108" spans="1:12" ht="12.75">
      <c r="A108" t="s">
        <v>465</v>
      </c>
      <c r="B108" t="s">
        <v>466</v>
      </c>
      <c r="C108" s="7">
        <v>70.4013671875</v>
      </c>
      <c r="D108" s="7">
        <v>63.307830810546875</v>
      </c>
      <c r="E108" s="7">
        <v>65.63031768798828</v>
      </c>
      <c r="F108" s="7">
        <v>59.1096305847168</v>
      </c>
      <c r="G108" s="7">
        <v>58.41910171508789</v>
      </c>
      <c r="H108" s="7">
        <v>59.81037902832031</v>
      </c>
      <c r="I108" s="7">
        <v>55.36909103393555</v>
      </c>
      <c r="J108" s="7">
        <v>46.07350158691406</v>
      </c>
      <c r="K108" s="7">
        <v>46.1508903503418</v>
      </c>
      <c r="L108" s="5">
        <v>61.54082511901856</v>
      </c>
    </row>
    <row r="109" spans="1:12" ht="12.75">
      <c r="A109" t="s">
        <v>467</v>
      </c>
      <c r="B109" t="s">
        <v>468</v>
      </c>
      <c r="C109" s="7">
        <v>70.0769271850586</v>
      </c>
      <c r="D109" s="7">
        <v>62.89434051513672</v>
      </c>
      <c r="E109" s="7">
        <v>65.22579193115234</v>
      </c>
      <c r="F109" s="7">
        <v>58.79269027709961</v>
      </c>
      <c r="G109" s="7">
        <v>58.09626007080078</v>
      </c>
      <c r="H109" s="7">
        <v>59.207820892333984</v>
      </c>
      <c r="I109" s="7">
        <v>54.73863983154297</v>
      </c>
      <c r="J109" s="7">
        <v>45.60063171386719</v>
      </c>
      <c r="K109" s="7">
        <v>45.806278228759766</v>
      </c>
      <c r="L109" s="5">
        <v>61.09913528442383</v>
      </c>
    </row>
    <row r="110" spans="1:12" ht="12.75">
      <c r="A110" t="s">
        <v>469</v>
      </c>
      <c r="B110" t="s">
        <v>470</v>
      </c>
      <c r="C110" s="7">
        <v>69.52942657470703</v>
      </c>
      <c r="D110" s="7">
        <v>62.252201080322266</v>
      </c>
      <c r="E110" s="7">
        <v>64.50885009765625</v>
      </c>
      <c r="F110" s="7">
        <v>58.27499008178711</v>
      </c>
      <c r="G110" s="7">
        <v>57.58116912841797</v>
      </c>
      <c r="H110" s="7">
        <v>58.266990661621094</v>
      </c>
      <c r="I110" s="7">
        <v>53.78131103515625</v>
      </c>
      <c r="J110" s="7">
        <v>44.94224166870117</v>
      </c>
      <c r="K110" s="7">
        <v>45.176448822021484</v>
      </c>
      <c r="L110" s="5">
        <v>60.39880237579346</v>
      </c>
    </row>
    <row r="111" spans="1:12" ht="12.75">
      <c r="A111" t="s">
        <v>471</v>
      </c>
      <c r="B111" t="s">
        <v>472</v>
      </c>
      <c r="C111" s="7">
        <v>68.68756103515625</v>
      </c>
      <c r="D111" s="7">
        <v>61.33837890625</v>
      </c>
      <c r="E111" s="7">
        <v>63.39440155029297</v>
      </c>
      <c r="F111" s="7">
        <v>57.49528121948242</v>
      </c>
      <c r="G111" s="7">
        <v>56.815330505371094</v>
      </c>
      <c r="H111" s="7">
        <v>56.949710845947266</v>
      </c>
      <c r="I111" s="7">
        <v>52.472599029541016</v>
      </c>
      <c r="J111" s="7">
        <v>44.081199645996094</v>
      </c>
      <c r="K111" s="7">
        <v>44.16550827026367</v>
      </c>
      <c r="L111" s="5">
        <v>59.388673095703126</v>
      </c>
    </row>
    <row r="112" spans="1:12" ht="12.75">
      <c r="A112" t="s">
        <v>473</v>
      </c>
      <c r="B112" t="s">
        <v>474</v>
      </c>
      <c r="C112" s="7">
        <v>67.50021362304688</v>
      </c>
      <c r="D112" s="7">
        <v>60.13330841064453</v>
      </c>
      <c r="E112" s="7">
        <v>61.841941833496094</v>
      </c>
      <c r="F112" s="7">
        <v>56.41345977783203</v>
      </c>
      <c r="G112" s="7">
        <v>55.760459899902344</v>
      </c>
      <c r="H112" s="7">
        <v>55.26799011230469</v>
      </c>
      <c r="I112" s="7">
        <v>50.83610153198242</v>
      </c>
      <c r="J112" s="7">
        <v>43.025001525878906</v>
      </c>
      <c r="K112" s="7">
        <v>42.737640380859375</v>
      </c>
      <c r="L112" s="5">
        <v>58.05001762390137</v>
      </c>
    </row>
    <row r="113" spans="1:12" ht="12.75">
      <c r="A113" t="s">
        <v>475</v>
      </c>
      <c r="B113" t="s">
        <v>476</v>
      </c>
      <c r="C113" s="7">
        <v>65.94998168945312</v>
      </c>
      <c r="D113" s="7">
        <v>58.64548110961914</v>
      </c>
      <c r="E113" s="7">
        <v>59.87171936035156</v>
      </c>
      <c r="F113" s="7">
        <v>55.022239685058594</v>
      </c>
      <c r="G113" s="7">
        <v>54.409339904785156</v>
      </c>
      <c r="H113" s="7">
        <v>53.28022003173828</v>
      </c>
      <c r="I113" s="7">
        <v>48.935550689697266</v>
      </c>
      <c r="J113" s="7">
        <v>41.80205154418945</v>
      </c>
      <c r="K113" s="7">
        <v>40.940330505371094</v>
      </c>
      <c r="L113" s="5">
        <v>56.40179233551025</v>
      </c>
    </row>
    <row r="114" spans="1:12" ht="12.75">
      <c r="A114" t="s">
        <v>477</v>
      </c>
      <c r="B114" t="s">
        <v>478</v>
      </c>
      <c r="C114" s="7">
        <v>64.0595932006836</v>
      </c>
      <c r="D114" s="7">
        <v>56.90977096557617</v>
      </c>
      <c r="E114" s="7">
        <v>57.560768127441406</v>
      </c>
      <c r="F114" s="7">
        <v>53.35036087036133</v>
      </c>
      <c r="G114" s="7">
        <v>52.78866958618164</v>
      </c>
      <c r="H114" s="7">
        <v>51.07448959350586</v>
      </c>
      <c r="I114" s="7">
        <v>46.85654830932617</v>
      </c>
      <c r="J114" s="7">
        <v>40.45314025878906</v>
      </c>
      <c r="K114" s="7">
        <v>38.887229919433594</v>
      </c>
      <c r="L114" s="5">
        <v>54.495723762512206</v>
      </c>
    </row>
    <row r="115" spans="1:12" ht="12.75">
      <c r="A115" t="s">
        <v>479</v>
      </c>
      <c r="B115" t="s">
        <v>480</v>
      </c>
      <c r="C115" s="7">
        <v>61.8875617980957</v>
      </c>
      <c r="D115" s="7">
        <v>54.98033905029297</v>
      </c>
      <c r="E115" s="7">
        <v>55.02090835571289</v>
      </c>
      <c r="F115" s="7">
        <v>51.455528259277344</v>
      </c>
      <c r="G115" s="7">
        <v>50.95254135131836</v>
      </c>
      <c r="H115" s="7">
        <v>48.747039794921875</v>
      </c>
      <c r="I115" s="7">
        <v>44.68695068359375</v>
      </c>
      <c r="J115" s="7">
        <v>39.0223503112793</v>
      </c>
      <c r="K115" s="7">
        <v>36.71403884887695</v>
      </c>
      <c r="L115" s="5">
        <v>52.403704414367674</v>
      </c>
    </row>
    <row r="116" spans="1:12" ht="12.75">
      <c r="A116" t="s">
        <v>481</v>
      </c>
      <c r="B116" t="s">
        <v>482</v>
      </c>
      <c r="C116" s="7">
        <v>59.51490020751953</v>
      </c>
      <c r="D116" s="7">
        <v>52.920440673828125</v>
      </c>
      <c r="E116" s="7">
        <v>52.3702507019043</v>
      </c>
      <c r="F116" s="7">
        <v>49.41080093383789</v>
      </c>
      <c r="G116" s="7">
        <v>48.96958923339844</v>
      </c>
      <c r="H116" s="7">
        <v>46.38515090942383</v>
      </c>
      <c r="I116" s="7">
        <v>42.50305938720703</v>
      </c>
      <c r="J116" s="7">
        <v>37.55031967163086</v>
      </c>
      <c r="K116" s="7">
        <v>34.53907012939453</v>
      </c>
      <c r="L116" s="5">
        <v>50.203194007873535</v>
      </c>
    </row>
    <row r="117" spans="1:12" ht="12.75">
      <c r="A117" t="s">
        <v>483</v>
      </c>
      <c r="B117" t="s">
        <v>484</v>
      </c>
      <c r="C117" s="7">
        <v>57.028831481933594</v>
      </c>
      <c r="D117" s="7">
        <v>50.79283905029297</v>
      </c>
      <c r="E117" s="7">
        <v>49.71134948730469</v>
      </c>
      <c r="F117" s="7">
        <v>47.29024887084961</v>
      </c>
      <c r="G117" s="7">
        <v>46.90980911254883</v>
      </c>
      <c r="H117" s="7">
        <v>44.0577392578125</v>
      </c>
      <c r="I117" s="7">
        <v>40.36322021484375</v>
      </c>
      <c r="J117" s="7">
        <v>36.07093048095703</v>
      </c>
      <c r="K117" s="7">
        <v>32.445289611816406</v>
      </c>
      <c r="L117" s="5">
        <v>47.96549533843994</v>
      </c>
    </row>
    <row r="118" spans="1:12" ht="12.75">
      <c r="A118" t="s">
        <v>485</v>
      </c>
      <c r="B118" t="s">
        <v>486</v>
      </c>
      <c r="C118" s="7">
        <v>54.50904083251953</v>
      </c>
      <c r="D118" s="7">
        <v>48.652740478515625</v>
      </c>
      <c r="E118" s="7">
        <v>47.12091064453125</v>
      </c>
      <c r="F118" s="7">
        <v>45.15856170654297</v>
      </c>
      <c r="G118" s="7">
        <v>44.8348388671875</v>
      </c>
      <c r="H118" s="7">
        <v>41.813201904296875</v>
      </c>
      <c r="I118" s="7">
        <v>38.307350158691406</v>
      </c>
      <c r="J118" s="7">
        <v>34.61040115356445</v>
      </c>
      <c r="K118" s="7">
        <v>30.480510711669922</v>
      </c>
      <c r="L118" s="5">
        <v>45.748848342895506</v>
      </c>
    </row>
    <row r="119" spans="1:12" ht="12.75">
      <c r="A119" t="s">
        <v>487</v>
      </c>
      <c r="B119" t="s">
        <v>488</v>
      </c>
      <c r="C119" s="7">
        <v>52.0199089050293</v>
      </c>
      <c r="D119" s="7">
        <v>46.544219970703125</v>
      </c>
      <c r="E119" s="7">
        <v>44.64891815185547</v>
      </c>
      <c r="F119" s="7">
        <v>43.0661506652832</v>
      </c>
      <c r="G119" s="7">
        <v>42.79323959350586</v>
      </c>
      <c r="H119" s="7">
        <v>39.68170928955078</v>
      </c>
      <c r="I119" s="7">
        <v>36.359619140625</v>
      </c>
      <c r="J119" s="7">
        <v>33.187808990478516</v>
      </c>
      <c r="K119" s="7">
        <v>28.66585922241211</v>
      </c>
      <c r="L119" s="5">
        <v>43.59623470306396</v>
      </c>
    </row>
    <row r="120" spans="1:12" ht="12.75">
      <c r="A120" t="s">
        <v>489</v>
      </c>
      <c r="B120" t="s">
        <v>490</v>
      </c>
      <c r="C120" s="7">
        <v>49.60810089111328</v>
      </c>
      <c r="D120" s="7">
        <v>44.4995002746582</v>
      </c>
      <c r="E120" s="7">
        <v>42.32331085205078</v>
      </c>
      <c r="F120" s="7">
        <v>41.048370361328125</v>
      </c>
      <c r="G120" s="7">
        <v>40.819610595703125</v>
      </c>
      <c r="H120" s="7">
        <v>37.67906951904297</v>
      </c>
      <c r="I120" s="7">
        <v>34.532100677490234</v>
      </c>
      <c r="J120" s="7">
        <v>31.81623077392578</v>
      </c>
      <c r="K120" s="7">
        <v>27.00528907775879</v>
      </c>
      <c r="L120" s="5">
        <v>41.53624345779419</v>
      </c>
    </row>
    <row r="121" spans="1:12" ht="12.75">
      <c r="A121" t="s">
        <v>491</v>
      </c>
      <c r="B121" t="s">
        <v>492</v>
      </c>
      <c r="C121" s="7">
        <v>47.303951263427734</v>
      </c>
      <c r="D121" s="7">
        <v>42.54010009765625</v>
      </c>
      <c r="E121" s="7">
        <v>40.15578079223633</v>
      </c>
      <c r="F121" s="7">
        <v>39.12739944458008</v>
      </c>
      <c r="G121" s="7">
        <v>38.93619918823242</v>
      </c>
      <c r="H121" s="7">
        <v>35.810890197753906</v>
      </c>
      <c r="I121" s="7">
        <v>32.828399658203125</v>
      </c>
      <c r="J121" s="7">
        <v>30.503929138183594</v>
      </c>
      <c r="K121" s="7">
        <v>25.492910385131836</v>
      </c>
      <c r="L121" s="5">
        <v>39.5855837059021</v>
      </c>
    </row>
    <row r="122" spans="1:12" ht="12.75">
      <c r="A122" t="s">
        <v>493</v>
      </c>
      <c r="B122" t="s">
        <v>494</v>
      </c>
      <c r="C122" s="7">
        <v>45.12461853027344</v>
      </c>
      <c r="D122" s="7">
        <v>40.67871856689453</v>
      </c>
      <c r="E122" s="7">
        <v>38.1473503112793</v>
      </c>
      <c r="F122" s="7">
        <v>37.31510925292969</v>
      </c>
      <c r="G122" s="7">
        <v>37.15536117553711</v>
      </c>
      <c r="H122" s="7">
        <v>34.07600021362305</v>
      </c>
      <c r="I122" s="7">
        <v>31.246570587158203</v>
      </c>
      <c r="J122" s="7">
        <v>29.255529403686523</v>
      </c>
      <c r="K122" s="7">
        <v>24.118019104003906</v>
      </c>
      <c r="L122" s="5">
        <v>37.75200403213501</v>
      </c>
    </row>
    <row r="123" spans="1:12" ht="12.75">
      <c r="A123" t="s">
        <v>495</v>
      </c>
      <c r="B123" t="s">
        <v>496</v>
      </c>
      <c r="C123" s="7">
        <v>43.07746887207031</v>
      </c>
      <c r="D123" s="7">
        <v>38.9213981628418</v>
      </c>
      <c r="E123" s="7">
        <v>36.29248809814453</v>
      </c>
      <c r="F123" s="7">
        <v>35.61585998535156</v>
      </c>
      <c r="G123" s="7">
        <v>35.482208251953125</v>
      </c>
      <c r="H123" s="7">
        <v>32.469120025634766</v>
      </c>
      <c r="I123" s="7">
        <v>29.781309127807617</v>
      </c>
      <c r="J123" s="7">
        <v>28.07288932800293</v>
      </c>
      <c r="K123" s="7">
        <v>22.868030548095703</v>
      </c>
      <c r="L123" s="5">
        <v>36.03695192337036</v>
      </c>
    </row>
    <row r="124" spans="1:12" ht="12.75">
      <c r="A124" t="s">
        <v>497</v>
      </c>
      <c r="B124" t="s">
        <v>498</v>
      </c>
      <c r="C124" s="7">
        <v>41.16313934326172</v>
      </c>
      <c r="D124" s="7">
        <v>37.26940155029297</v>
      </c>
      <c r="E124" s="7">
        <v>34.582069396972656</v>
      </c>
      <c r="F124" s="7">
        <v>34.028961181640625</v>
      </c>
      <c r="G124" s="7">
        <v>33.916839599609375</v>
      </c>
      <c r="H124" s="7">
        <v>30.982620239257812</v>
      </c>
      <c r="I124" s="7">
        <v>28.425430297851562</v>
      </c>
      <c r="J124" s="7">
        <v>26.95594024658203</v>
      </c>
      <c r="K124" s="7">
        <v>21.730209350585938</v>
      </c>
      <c r="L124" s="5">
        <v>34.437724609375</v>
      </c>
    </row>
    <row r="125" spans="1:12" ht="12.75">
      <c r="A125" t="s">
        <v>499</v>
      </c>
      <c r="B125" t="s">
        <v>500</v>
      </c>
      <c r="C125" s="7">
        <v>39.3779411315918</v>
      </c>
      <c r="D125" s="7">
        <v>35.72072982788086</v>
      </c>
      <c r="E125" s="7">
        <v>33.0053596496582</v>
      </c>
      <c r="F125" s="7">
        <v>32.55049133300781</v>
      </c>
      <c r="G125" s="7">
        <v>32.45610809326172</v>
      </c>
      <c r="H125" s="7">
        <v>29.607839584350586</v>
      </c>
      <c r="I125" s="7">
        <v>27.17095947265625</v>
      </c>
      <c r="J125" s="7">
        <v>25.903240203857422</v>
      </c>
      <c r="K125" s="7">
        <v>20.69244956970215</v>
      </c>
      <c r="L125" s="5">
        <v>32.94909616470337</v>
      </c>
    </row>
    <row r="126" spans="1:12" ht="12.75">
      <c r="A126" t="s">
        <v>501</v>
      </c>
      <c r="B126" t="s">
        <v>502</v>
      </c>
      <c r="C126" s="7">
        <v>37.71561050415039</v>
      </c>
      <c r="D126" s="7">
        <v>34.271358489990234</v>
      </c>
      <c r="E126" s="7">
        <v>31.55112075805664</v>
      </c>
      <c r="F126" s="7">
        <v>31.17470932006836</v>
      </c>
      <c r="G126" s="7">
        <v>31.094919204711914</v>
      </c>
      <c r="H126" s="7">
        <v>28.335819244384766</v>
      </c>
      <c r="I126" s="7">
        <v>26.009729385375977</v>
      </c>
      <c r="J126" s="7">
        <v>24.912450790405273</v>
      </c>
      <c r="K126" s="7">
        <v>19.743709564208984</v>
      </c>
      <c r="L126" s="5">
        <v>31.564458141326906</v>
      </c>
    </row>
    <row r="127" spans="1:12" ht="12.75">
      <c r="A127" t="s">
        <v>503</v>
      </c>
      <c r="B127" t="s">
        <v>504</v>
      </c>
      <c r="C127" s="7">
        <v>36.16849899291992</v>
      </c>
      <c r="D127" s="7">
        <v>32.916038513183594</v>
      </c>
      <c r="E127" s="7">
        <v>30.208280563354492</v>
      </c>
      <c r="F127" s="7">
        <v>29.894920349121094</v>
      </c>
      <c r="G127" s="7">
        <v>29.82714080810547</v>
      </c>
      <c r="H127" s="7">
        <v>27.157739639282227</v>
      </c>
      <c r="I127" s="7">
        <v>24.93379020690918</v>
      </c>
      <c r="J127" s="7">
        <v>23.980649948120117</v>
      </c>
      <c r="K127" s="7">
        <v>18.87409019470215</v>
      </c>
      <c r="L127" s="5">
        <v>30.276563663482666</v>
      </c>
    </row>
    <row r="128" spans="1:12" ht="12.75">
      <c r="A128" t="s">
        <v>505</v>
      </c>
      <c r="B128" t="s">
        <v>506</v>
      </c>
      <c r="C128" s="7">
        <v>34.72840881347656</v>
      </c>
      <c r="D128" s="7">
        <v>31.648929595947266</v>
      </c>
      <c r="E128" s="7">
        <v>28.966550827026367</v>
      </c>
      <c r="F128" s="7">
        <v>28.70380973815918</v>
      </c>
      <c r="G128" s="7">
        <v>28.64628028869629</v>
      </c>
      <c r="H128" s="7">
        <v>26.065109252929688</v>
      </c>
      <c r="I128" s="7">
        <v>23.935619354248047</v>
      </c>
      <c r="J128" s="7">
        <v>23.10460090637207</v>
      </c>
      <c r="K128" s="7">
        <v>18.074880599975586</v>
      </c>
      <c r="L128" s="5">
        <v>29.07803005218506</v>
      </c>
    </row>
    <row r="129" spans="1:12" ht="12.75">
      <c r="A129" t="s">
        <v>507</v>
      </c>
      <c r="B129" t="s">
        <v>508</v>
      </c>
      <c r="C129" s="7">
        <v>33.38713073730469</v>
      </c>
      <c r="D129" s="7">
        <v>30.463970184326172</v>
      </c>
      <c r="E129" s="7">
        <v>27.816659927368164</v>
      </c>
      <c r="F129" s="7">
        <v>27.595300674438477</v>
      </c>
      <c r="G129" s="7">
        <v>27.54570960998535</v>
      </c>
      <c r="H129" s="7">
        <v>25.050989151000977</v>
      </c>
      <c r="I129" s="7">
        <v>23.00827980041504</v>
      </c>
      <c r="J129" s="7">
        <v>22.281139373779297</v>
      </c>
      <c r="K129" s="7">
        <v>17.338390350341797</v>
      </c>
      <c r="L129" s="5">
        <v>27.961843643188477</v>
      </c>
    </row>
    <row r="130" spans="1:12" ht="12.75">
      <c r="A130" t="s">
        <v>509</v>
      </c>
      <c r="B130" t="s">
        <v>510</v>
      </c>
      <c r="C130" s="7">
        <v>32.136680603027344</v>
      </c>
      <c r="D130" s="7">
        <v>29.35516929626465</v>
      </c>
      <c r="E130" s="7">
        <v>26.74934959411621</v>
      </c>
      <c r="F130" s="7">
        <v>26.561599731445312</v>
      </c>
      <c r="G130" s="7">
        <v>26.518890380859375</v>
      </c>
      <c r="H130" s="7">
        <v>24.107280731201172</v>
      </c>
      <c r="I130" s="7">
        <v>22.145170211791992</v>
      </c>
      <c r="J130" s="7">
        <v>21.506399154663086</v>
      </c>
      <c r="K130" s="7">
        <v>16.657909393310547</v>
      </c>
      <c r="L130" s="5">
        <v>26.92095386505127</v>
      </c>
    </row>
    <row r="131" spans="1:12" ht="12.75">
      <c r="A131" t="s">
        <v>511</v>
      </c>
      <c r="B131" t="s">
        <v>512</v>
      </c>
      <c r="C131" s="7">
        <v>64.43331909179688</v>
      </c>
      <c r="D131" s="7">
        <v>58.053531646728516</v>
      </c>
      <c r="E131" s="7">
        <v>59.91236877441406</v>
      </c>
      <c r="F131" s="7">
        <v>54.012359619140625</v>
      </c>
      <c r="G131" s="7">
        <v>53.525299072265625</v>
      </c>
      <c r="H131" s="7">
        <v>55.64191818237305</v>
      </c>
      <c r="I131" s="7">
        <v>51.261539459228516</v>
      </c>
      <c r="J131" s="7">
        <v>43.77779006958008</v>
      </c>
      <c r="K131" s="7">
        <v>42.86248016357422</v>
      </c>
      <c r="L131" s="5">
        <v>56.657710304260256</v>
      </c>
    </row>
    <row r="132" spans="1:12" ht="12.75">
      <c r="A132" t="s">
        <v>513</v>
      </c>
      <c r="B132" t="s">
        <v>514</v>
      </c>
      <c r="C132" s="7">
        <v>64.31678771972656</v>
      </c>
      <c r="D132" s="7">
        <v>57.88768005371094</v>
      </c>
      <c r="E132" s="7">
        <v>59.78593063354492</v>
      </c>
      <c r="F132" s="7">
        <v>53.89131164550781</v>
      </c>
      <c r="G132" s="7">
        <v>53.39461135864258</v>
      </c>
      <c r="H132" s="7">
        <v>55.39720916748047</v>
      </c>
      <c r="I132" s="7">
        <v>51.00196838378906</v>
      </c>
      <c r="J132" s="7">
        <v>43.521759033203125</v>
      </c>
      <c r="K132" s="7">
        <v>42.74496078491211</v>
      </c>
      <c r="L132" s="5">
        <v>56.482058639526365</v>
      </c>
    </row>
    <row r="133" spans="1:12" ht="12.75">
      <c r="A133" t="s">
        <v>515</v>
      </c>
      <c r="B133" t="s">
        <v>516</v>
      </c>
      <c r="C133" s="7">
        <v>64.10289764404297</v>
      </c>
      <c r="D133" s="7">
        <v>57.604408264160156</v>
      </c>
      <c r="E133" s="7">
        <v>59.523521423339844</v>
      </c>
      <c r="F133" s="7">
        <v>53.684730529785156</v>
      </c>
      <c r="G133" s="7">
        <v>53.18138122558594</v>
      </c>
      <c r="H133" s="7">
        <v>54.964439392089844</v>
      </c>
      <c r="I133" s="7">
        <v>50.55887985229492</v>
      </c>
      <c r="J133" s="7">
        <v>43.15708923339844</v>
      </c>
      <c r="K133" s="7">
        <v>42.5106201171875</v>
      </c>
      <c r="L133" s="5">
        <v>56.176926116943356</v>
      </c>
    </row>
    <row r="134" spans="1:12" ht="12.75">
      <c r="A134" t="s">
        <v>517</v>
      </c>
      <c r="B134" t="s">
        <v>518</v>
      </c>
      <c r="C134" s="7">
        <v>63.73945999145508</v>
      </c>
      <c r="D134" s="7">
        <v>57.1610107421875</v>
      </c>
      <c r="E134" s="7">
        <v>59.05350112915039</v>
      </c>
      <c r="F134" s="7">
        <v>53.34661102294922</v>
      </c>
      <c r="G134" s="7">
        <v>52.84143829345703</v>
      </c>
      <c r="H134" s="7">
        <v>54.28166961669922</v>
      </c>
      <c r="I134" s="7">
        <v>49.878238677978516</v>
      </c>
      <c r="J134" s="7">
        <v>42.65127182006836</v>
      </c>
      <c r="K134" s="7">
        <v>42.078609466552734</v>
      </c>
      <c r="L134" s="5">
        <v>55.69011325836182</v>
      </c>
    </row>
    <row r="135" spans="1:12" ht="12.75">
      <c r="A135" t="s">
        <v>519</v>
      </c>
      <c r="B135" t="s">
        <v>520</v>
      </c>
      <c r="C135" s="7">
        <v>63.173789978027344</v>
      </c>
      <c r="D135" s="7">
        <v>56.52204895019531</v>
      </c>
      <c r="E135" s="7">
        <v>58.309391021728516</v>
      </c>
      <c r="F135" s="7">
        <v>52.831451416015625</v>
      </c>
      <c r="G135" s="7">
        <v>52.331050872802734</v>
      </c>
      <c r="H135" s="7">
        <v>53.308509826660156</v>
      </c>
      <c r="I135" s="7">
        <v>48.92864990234375</v>
      </c>
      <c r="J135" s="7">
        <v>41.983821868896484</v>
      </c>
      <c r="K135" s="7">
        <v>41.369659423828125</v>
      </c>
      <c r="L135" s="5">
        <v>54.978277130126955</v>
      </c>
    </row>
    <row r="136" spans="1:12" ht="12.75">
      <c r="A136" t="s">
        <v>521</v>
      </c>
      <c r="B136" t="s">
        <v>522</v>
      </c>
      <c r="C136" s="7">
        <v>62.361568450927734</v>
      </c>
      <c r="D136" s="7">
        <v>55.66484069824219</v>
      </c>
      <c r="E136" s="7">
        <v>57.24518966674805</v>
      </c>
      <c r="F136" s="7">
        <v>52.10211944580078</v>
      </c>
      <c r="G136" s="7">
        <v>51.61450958251953</v>
      </c>
      <c r="H136" s="7">
        <v>52.03601837158203</v>
      </c>
      <c r="I136" s="7">
        <v>47.708778381347656</v>
      </c>
      <c r="J136" s="7">
        <v>41.150150299072266</v>
      </c>
      <c r="K136" s="7">
        <v>40.33333969116211</v>
      </c>
      <c r="L136" s="5">
        <v>54.01572254180908</v>
      </c>
    </row>
    <row r="137" spans="1:12" ht="12.75">
      <c r="A137" t="s">
        <v>523</v>
      </c>
      <c r="B137" t="s">
        <v>524</v>
      </c>
      <c r="C137" s="7">
        <v>61.27566909790039</v>
      </c>
      <c r="D137" s="7">
        <v>54.583580017089844</v>
      </c>
      <c r="E137" s="7">
        <v>55.848751068115234</v>
      </c>
      <c r="F137" s="7">
        <v>51.13793182373047</v>
      </c>
      <c r="G137" s="7">
        <v>50.67176055908203</v>
      </c>
      <c r="H137" s="7">
        <v>50.48923873901367</v>
      </c>
      <c r="I137" s="7">
        <v>46.24753189086914</v>
      </c>
      <c r="J137" s="7">
        <v>40.161888122558594</v>
      </c>
      <c r="K137" s="7">
        <v>38.97172164916992</v>
      </c>
      <c r="L137" s="5">
        <v>52.80032180786133</v>
      </c>
    </row>
    <row r="138" spans="1:12" ht="12.75">
      <c r="A138" t="s">
        <v>525</v>
      </c>
      <c r="B138" t="s">
        <v>526</v>
      </c>
      <c r="C138" s="7">
        <v>59.91291046142578</v>
      </c>
      <c r="D138" s="7">
        <v>53.2905387878418</v>
      </c>
      <c r="E138" s="7">
        <v>54.147029876708984</v>
      </c>
      <c r="F138" s="7">
        <v>49.94002914428711</v>
      </c>
      <c r="G138" s="7">
        <v>49.5034294128418</v>
      </c>
      <c r="H138" s="7">
        <v>48.72098159790039</v>
      </c>
      <c r="I138" s="7">
        <v>44.59666061401367</v>
      </c>
      <c r="J138" s="7">
        <v>39.0435905456543</v>
      </c>
      <c r="K138" s="7">
        <v>37.342899322509766</v>
      </c>
      <c r="L138" s="5">
        <v>51.35421661376953</v>
      </c>
    </row>
    <row r="139" spans="1:12" ht="12.75">
      <c r="A139" t="s">
        <v>527</v>
      </c>
      <c r="B139" t="s">
        <v>528</v>
      </c>
      <c r="C139" s="7">
        <v>58.29595184326172</v>
      </c>
      <c r="D139" s="7">
        <v>51.81407928466797</v>
      </c>
      <c r="E139" s="7">
        <v>52.2003288269043</v>
      </c>
      <c r="F139" s="7">
        <v>48.53200912475586</v>
      </c>
      <c r="G139" s="7">
        <v>48.13153076171875</v>
      </c>
      <c r="H139" s="7">
        <v>46.79948043823242</v>
      </c>
      <c r="I139" s="7">
        <v>42.81911087036133</v>
      </c>
      <c r="J139" s="7">
        <v>37.82714080810547</v>
      </c>
      <c r="K139" s="7">
        <v>35.54092025756836</v>
      </c>
      <c r="L139" s="5">
        <v>49.71901561737061</v>
      </c>
    </row>
    <row r="140" spans="1:12" ht="12.75">
      <c r="A140" t="s">
        <v>529</v>
      </c>
      <c r="B140" t="s">
        <v>530</v>
      </c>
      <c r="C140" s="7">
        <v>56.46910858154297</v>
      </c>
      <c r="D140" s="7">
        <v>50.193721771240234</v>
      </c>
      <c r="E140" s="7">
        <v>50.0877799987793</v>
      </c>
      <c r="F140" s="7">
        <v>46.95515060424805</v>
      </c>
      <c r="G140" s="7">
        <v>46.594970703125</v>
      </c>
      <c r="H140" s="7">
        <v>44.79523849487305</v>
      </c>
      <c r="I140" s="7">
        <v>40.97751998901367</v>
      </c>
      <c r="J140" s="7">
        <v>36.546268463134766</v>
      </c>
      <c r="K140" s="7">
        <v>33.666080474853516</v>
      </c>
      <c r="L140" s="5">
        <v>47.94741256713867</v>
      </c>
    </row>
    <row r="141" spans="1:12" ht="12.75">
      <c r="A141" t="s">
        <v>531</v>
      </c>
      <c r="B141" t="s">
        <v>532</v>
      </c>
      <c r="C141" s="7">
        <v>54.490108489990234</v>
      </c>
      <c r="D141" s="7">
        <v>48.47418975830078</v>
      </c>
      <c r="E141" s="7">
        <v>47.89104080200195</v>
      </c>
      <c r="F141" s="7">
        <v>45.26044845581055</v>
      </c>
      <c r="G141" s="7">
        <v>44.94213104248047</v>
      </c>
      <c r="H141" s="7">
        <v>42.77101135253906</v>
      </c>
      <c r="I141" s="7">
        <v>39.126338958740234</v>
      </c>
      <c r="J141" s="7">
        <v>35.23237991333008</v>
      </c>
      <c r="K141" s="7">
        <v>31.802270889282227</v>
      </c>
      <c r="L141" s="5">
        <v>46.09456823348999</v>
      </c>
    </row>
    <row r="142" spans="1:12" ht="12.75">
      <c r="A142" t="s">
        <v>533</v>
      </c>
      <c r="B142" t="s">
        <v>534</v>
      </c>
      <c r="C142" s="7">
        <v>52.42026138305664</v>
      </c>
      <c r="D142" s="7">
        <v>46.699710845947266</v>
      </c>
      <c r="E142" s="7">
        <v>45.681880950927734</v>
      </c>
      <c r="F142" s="7">
        <v>43.50014877319336</v>
      </c>
      <c r="G142" s="7">
        <v>43.2228889465332</v>
      </c>
      <c r="H142" s="7">
        <v>40.77653884887695</v>
      </c>
      <c r="I142" s="7">
        <v>37.30802917480469</v>
      </c>
      <c r="J142" s="7">
        <v>33.9122314453125</v>
      </c>
      <c r="K142" s="7">
        <v>30.007959365844727</v>
      </c>
      <c r="L142" s="5">
        <v>44.2112114906311</v>
      </c>
    </row>
    <row r="143" spans="1:12" ht="12.75">
      <c r="A143" t="s">
        <v>535</v>
      </c>
      <c r="B143" t="s">
        <v>536</v>
      </c>
      <c r="C143" s="7">
        <v>50.31639862060547</v>
      </c>
      <c r="D143" s="7">
        <v>44.90977096557617</v>
      </c>
      <c r="E143" s="7">
        <v>43.51581954956055</v>
      </c>
      <c r="F143" s="7">
        <v>41.721290588378906</v>
      </c>
      <c r="G143" s="7">
        <v>41.48249816894531</v>
      </c>
      <c r="H143" s="7">
        <v>38.84751892089844</v>
      </c>
      <c r="I143" s="7">
        <v>35.552650451660156</v>
      </c>
      <c r="J143" s="7">
        <v>32.60710144042969</v>
      </c>
      <c r="K143" s="7">
        <v>28.317459106445312</v>
      </c>
      <c r="L143" s="5">
        <v>42.33957286834717</v>
      </c>
    </row>
    <row r="144" spans="1:12" ht="12.75">
      <c r="A144" t="s">
        <v>537</v>
      </c>
      <c r="B144" t="s">
        <v>538</v>
      </c>
      <c r="C144" s="7">
        <v>48.22591018676758</v>
      </c>
      <c r="D144" s="7">
        <v>43.13692855834961</v>
      </c>
      <c r="E144" s="7">
        <v>41.43130874633789</v>
      </c>
      <c r="F144" s="7">
        <v>39.96210861206055</v>
      </c>
      <c r="G144" s="7">
        <v>39.758121490478516</v>
      </c>
      <c r="H144" s="7">
        <v>37.00695037841797</v>
      </c>
      <c r="I144" s="7">
        <v>33.87934112548828</v>
      </c>
      <c r="J144" s="7">
        <v>31.33296012878418</v>
      </c>
      <c r="K144" s="7">
        <v>26.746639251708984</v>
      </c>
      <c r="L144" s="5">
        <v>40.51190912246704</v>
      </c>
    </row>
    <row r="145" spans="1:12" ht="12.75">
      <c r="A145" t="s">
        <v>539</v>
      </c>
      <c r="B145" t="s">
        <v>540</v>
      </c>
      <c r="C145" s="7">
        <v>46.184810638427734</v>
      </c>
      <c r="D145" s="7">
        <v>41.40605926513672</v>
      </c>
      <c r="E145" s="7">
        <v>39.451839447021484</v>
      </c>
      <c r="F145" s="7">
        <v>38.25102996826172</v>
      </c>
      <c r="G145" s="7">
        <v>38.07767105102539</v>
      </c>
      <c r="H145" s="7">
        <v>35.267669677734375</v>
      </c>
      <c r="I145" s="7">
        <v>32.298648834228516</v>
      </c>
      <c r="J145" s="7">
        <v>30.101089477539062</v>
      </c>
      <c r="K145" s="7">
        <v>25.299169540405273</v>
      </c>
      <c r="L145" s="5">
        <v>38.75082483291626</v>
      </c>
    </row>
    <row r="146" spans="1:12" ht="12.75">
      <c r="A146" t="s">
        <v>541</v>
      </c>
      <c r="B146" t="s">
        <v>542</v>
      </c>
      <c r="C146" s="7">
        <v>44.21820831298828</v>
      </c>
      <c r="D146" s="7">
        <v>39.734779357910156</v>
      </c>
      <c r="E146" s="7">
        <v>37.58940124511719</v>
      </c>
      <c r="F146" s="7">
        <v>36.607330322265625</v>
      </c>
      <c r="G146" s="7">
        <v>36.460411071777344</v>
      </c>
      <c r="H146" s="7">
        <v>33.63507080078125</v>
      </c>
      <c r="I146" s="7">
        <v>30.814769744873047</v>
      </c>
      <c r="J146" s="7">
        <v>28.91888999938965</v>
      </c>
      <c r="K146" s="7">
        <v>23.971420288085938</v>
      </c>
      <c r="L146" s="5">
        <v>37.07065168380737</v>
      </c>
    </row>
    <row r="147" spans="1:12" ht="12.75">
      <c r="A147" t="s">
        <v>543</v>
      </c>
      <c r="B147" t="s">
        <v>544</v>
      </c>
      <c r="C147" s="7">
        <v>42.34183120727539</v>
      </c>
      <c r="D147" s="7">
        <v>38.13454055786133</v>
      </c>
      <c r="E147" s="7">
        <v>35.8477783203125</v>
      </c>
      <c r="F147" s="7">
        <v>35.042720794677734</v>
      </c>
      <c r="G147" s="7">
        <v>34.91830062866211</v>
      </c>
      <c r="H147" s="7">
        <v>32.109371185302734</v>
      </c>
      <c r="I147" s="7">
        <v>29.427539825439453</v>
      </c>
      <c r="J147" s="7">
        <v>27.790719985961914</v>
      </c>
      <c r="K147" s="7">
        <v>22.755950927734375</v>
      </c>
      <c r="L147" s="5">
        <v>35.47917150497437</v>
      </c>
    </row>
    <row r="148" spans="1:12" ht="12.75">
      <c r="A148" t="s">
        <v>545</v>
      </c>
      <c r="B148" t="s">
        <v>546</v>
      </c>
      <c r="C148" s="7">
        <v>40.5640983581543</v>
      </c>
      <c r="D148" s="7">
        <v>36.61186981201172</v>
      </c>
      <c r="E148" s="7">
        <v>34.225379943847656</v>
      </c>
      <c r="F148" s="7">
        <v>33.563079833984375</v>
      </c>
      <c r="G148" s="7">
        <v>33.4576301574707</v>
      </c>
      <c r="H148" s="7">
        <v>30.68745994567871</v>
      </c>
      <c r="I148" s="7">
        <v>28.133989334106445</v>
      </c>
      <c r="J148" s="7">
        <v>26.718610763549805</v>
      </c>
      <c r="K148" s="7">
        <v>21.64361000061035</v>
      </c>
      <c r="L148" s="5">
        <v>33.97932636260986</v>
      </c>
    </row>
    <row r="149" spans="1:12" ht="12.75">
      <c r="A149" t="s">
        <v>547</v>
      </c>
      <c r="B149" t="s">
        <v>548</v>
      </c>
      <c r="C149" s="7">
        <v>38.88806915283203</v>
      </c>
      <c r="D149" s="7">
        <v>35.16952896118164</v>
      </c>
      <c r="E149" s="7">
        <v>32.71736145019531</v>
      </c>
      <c r="F149" s="7">
        <v>32.17007827758789</v>
      </c>
      <c r="G149" s="7">
        <v>32.08053970336914</v>
      </c>
      <c r="H149" s="7">
        <v>29.364259719848633</v>
      </c>
      <c r="I149" s="7">
        <v>26.929489135742188</v>
      </c>
      <c r="J149" s="7">
        <v>25.702880859375</v>
      </c>
      <c r="K149" s="7">
        <v>20.624849319458008</v>
      </c>
      <c r="L149" s="5">
        <v>32.57067239761353</v>
      </c>
    </row>
    <row r="150" spans="1:12" ht="12.75">
      <c r="A150" t="s">
        <v>549</v>
      </c>
      <c r="B150" t="s">
        <v>550</v>
      </c>
      <c r="C150" s="7">
        <v>37.313079833984375</v>
      </c>
      <c r="D150" s="7">
        <v>33.807579040527344</v>
      </c>
      <c r="E150" s="7">
        <v>31.316980361938477</v>
      </c>
      <c r="F150" s="7">
        <v>30.862510681152344</v>
      </c>
      <c r="G150" s="7">
        <v>30.7862491607666</v>
      </c>
      <c r="H150" s="7">
        <v>28.133609771728516</v>
      </c>
      <c r="I150" s="7">
        <v>25.808509826660156</v>
      </c>
      <c r="J150" s="7">
        <v>24.74264907836914</v>
      </c>
      <c r="K150" s="7">
        <v>19.690410614013672</v>
      </c>
      <c r="L150" s="5">
        <v>31.25051561355591</v>
      </c>
    </row>
    <row r="151" spans="1:12" ht="12.75">
      <c r="A151" t="s">
        <v>551</v>
      </c>
      <c r="B151" t="s">
        <v>552</v>
      </c>
      <c r="C151" s="7">
        <v>35.8360481262207</v>
      </c>
      <c r="D151" s="7">
        <v>32.524269104003906</v>
      </c>
      <c r="E151" s="7">
        <v>30.016630172729492</v>
      </c>
      <c r="F151" s="7">
        <v>29.63735008239746</v>
      </c>
      <c r="G151" s="7">
        <v>29.572160720825195</v>
      </c>
      <c r="H151" s="7">
        <v>26.988889694213867</v>
      </c>
      <c r="I151" s="7">
        <v>24.76515007019043</v>
      </c>
      <c r="J151" s="7">
        <v>23.836170196533203</v>
      </c>
      <c r="K151" s="7">
        <v>18.831689834594727</v>
      </c>
      <c r="L151" s="5">
        <v>30.014789867401124</v>
      </c>
    </row>
    <row r="152" spans="1:12" ht="12.75">
      <c r="A152" t="s">
        <v>553</v>
      </c>
      <c r="B152" t="s">
        <v>554</v>
      </c>
      <c r="C152" s="7">
        <v>34.45240020751953</v>
      </c>
      <c r="D152" s="7">
        <v>31.31658935546875</v>
      </c>
      <c r="E152" s="7">
        <v>28.80864906311035</v>
      </c>
      <c r="F152" s="7">
        <v>28.49015998840332</v>
      </c>
      <c r="G152" s="7">
        <v>28.43454933166504</v>
      </c>
      <c r="H152" s="7">
        <v>25.92329978942871</v>
      </c>
      <c r="I152" s="7">
        <v>23.793489456176758</v>
      </c>
      <c r="J152" s="7">
        <v>22.981170654296875</v>
      </c>
      <c r="K152" s="7">
        <v>18.04084014892578</v>
      </c>
      <c r="L152" s="5">
        <v>28.85862480163574</v>
      </c>
    </row>
    <row r="153" spans="1:12" ht="12.75">
      <c r="A153" t="s">
        <v>555</v>
      </c>
      <c r="B153" t="s">
        <v>556</v>
      </c>
      <c r="C153" s="7">
        <v>33.15673828125</v>
      </c>
      <c r="D153" s="7">
        <v>30.180849075317383</v>
      </c>
      <c r="E153" s="7">
        <v>27.685699462890625</v>
      </c>
      <c r="F153" s="7">
        <v>27.41710090637207</v>
      </c>
      <c r="G153" s="7">
        <v>27.36894989013672</v>
      </c>
      <c r="H153" s="7">
        <v>24.931209564208984</v>
      </c>
      <c r="I153" s="7">
        <v>22.887840270996094</v>
      </c>
      <c r="J153" s="7">
        <v>22.175260543823242</v>
      </c>
      <c r="K153" s="7">
        <v>17.310829162597656</v>
      </c>
      <c r="L153" s="5">
        <v>27.776989822387694</v>
      </c>
    </row>
    <row r="154" spans="1:12" ht="12.75">
      <c r="A154" t="s">
        <v>557</v>
      </c>
      <c r="B154" t="s">
        <v>558</v>
      </c>
      <c r="C154" s="7">
        <v>31.943359375</v>
      </c>
      <c r="D154" s="7">
        <v>29.11294937133789</v>
      </c>
      <c r="E154" s="7">
        <v>26.64006996154785</v>
      </c>
      <c r="F154" s="7">
        <v>26.41217041015625</v>
      </c>
      <c r="G154" s="7">
        <v>26.37055015563965</v>
      </c>
      <c r="H154" s="7">
        <v>24.00558090209961</v>
      </c>
      <c r="I154" s="7">
        <v>22.042570114135742</v>
      </c>
      <c r="J154" s="7">
        <v>21.41522979736328</v>
      </c>
      <c r="K154" s="7">
        <v>16.63542938232422</v>
      </c>
      <c r="L154" s="5">
        <v>26.764424381256102</v>
      </c>
    </row>
    <row r="155" spans="1:12" ht="12.75">
      <c r="A155" t="s">
        <v>559</v>
      </c>
      <c r="B155" t="s">
        <v>560</v>
      </c>
      <c r="C155" s="7">
        <v>69.06197357177734</v>
      </c>
      <c r="D155" s="7">
        <v>61.28792953491211</v>
      </c>
      <c r="E155" s="7">
        <v>63.44038009643555</v>
      </c>
      <c r="F155" s="7">
        <v>53.740909576416016</v>
      </c>
      <c r="G155" s="7">
        <v>51.79457092285156</v>
      </c>
      <c r="H155" s="7">
        <v>53.0771598815918</v>
      </c>
      <c r="I155" s="7">
        <v>48.95463943481445</v>
      </c>
      <c r="J155" s="7">
        <v>35.84811019897461</v>
      </c>
      <c r="K155" s="7">
        <v>43.96992111206055</v>
      </c>
      <c r="L155" s="5">
        <v>57.69187171936035</v>
      </c>
    </row>
    <row r="156" spans="1:12" ht="12.75">
      <c r="A156" t="s">
        <v>561</v>
      </c>
      <c r="B156" t="s">
        <v>562</v>
      </c>
      <c r="C156" s="7">
        <v>68.89250946044922</v>
      </c>
      <c r="D156" s="7">
        <v>61.060489654541016</v>
      </c>
      <c r="E156" s="7">
        <v>63.2493782043457</v>
      </c>
      <c r="F156" s="7">
        <v>53.57004165649414</v>
      </c>
      <c r="G156" s="7">
        <v>51.6226692199707</v>
      </c>
      <c r="H156" s="7">
        <v>52.817020416259766</v>
      </c>
      <c r="I156" s="7">
        <v>48.655540466308594</v>
      </c>
      <c r="J156" s="7">
        <v>35.65959167480469</v>
      </c>
      <c r="K156" s="7">
        <v>43.72978973388672</v>
      </c>
      <c r="L156" s="5">
        <v>57.470566787719726</v>
      </c>
    </row>
    <row r="157" spans="1:12" ht="12.75">
      <c r="A157" t="s">
        <v>563</v>
      </c>
      <c r="B157" t="s">
        <v>564</v>
      </c>
      <c r="C157" s="7">
        <v>68.58592224121094</v>
      </c>
      <c r="D157" s="7">
        <v>60.682289123535156</v>
      </c>
      <c r="E157" s="7">
        <v>62.875179290771484</v>
      </c>
      <c r="F157" s="7">
        <v>53.297569274902344</v>
      </c>
      <c r="G157" s="7">
        <v>51.359378814697266</v>
      </c>
      <c r="H157" s="7">
        <v>52.379730224609375</v>
      </c>
      <c r="I157" s="7">
        <v>48.167449951171875</v>
      </c>
      <c r="J157" s="7">
        <v>35.38780975341797</v>
      </c>
      <c r="K157" s="7">
        <v>43.28694152832031</v>
      </c>
      <c r="L157" s="5">
        <v>57.09575649261475</v>
      </c>
    </row>
    <row r="158" spans="1:12" ht="12.75">
      <c r="A158" t="s">
        <v>565</v>
      </c>
      <c r="B158" t="s">
        <v>566</v>
      </c>
      <c r="C158" s="7">
        <v>68.07195281982422</v>
      </c>
      <c r="D158" s="7">
        <v>60.101661682128906</v>
      </c>
      <c r="E158" s="7">
        <v>62.22671890258789</v>
      </c>
      <c r="F158" s="7">
        <v>52.87171173095703</v>
      </c>
      <c r="G158" s="7">
        <v>50.9581413269043</v>
      </c>
      <c r="H158" s="7">
        <v>51.710479736328125</v>
      </c>
      <c r="I158" s="7">
        <v>47.44361877441406</v>
      </c>
      <c r="J158" s="7">
        <v>35.01033020019531</v>
      </c>
      <c r="K158" s="7">
        <v>42.53432083129883</v>
      </c>
      <c r="L158" s="5">
        <v>56.50847244262695</v>
      </c>
    </row>
    <row r="159" spans="1:12" ht="12.75">
      <c r="A159" t="s">
        <v>567</v>
      </c>
      <c r="B159" t="s">
        <v>568</v>
      </c>
      <c r="C159" s="7">
        <v>67.28431701660156</v>
      </c>
      <c r="D159" s="7">
        <v>59.2794303894043</v>
      </c>
      <c r="E159" s="7">
        <v>61.22809982299805</v>
      </c>
      <c r="F159" s="7">
        <v>52.24625015258789</v>
      </c>
      <c r="G159" s="7">
        <v>50.37739181518555</v>
      </c>
      <c r="H159" s="7">
        <v>50.7782096862793</v>
      </c>
      <c r="I159" s="7">
        <v>46.467769622802734</v>
      </c>
      <c r="J159" s="7">
        <v>34.51683044433594</v>
      </c>
      <c r="K159" s="7">
        <v>41.42068099975586</v>
      </c>
      <c r="L159" s="5">
        <v>55.66613498687744</v>
      </c>
    </row>
    <row r="160" spans="1:12" ht="12.75">
      <c r="A160" t="s">
        <v>569</v>
      </c>
      <c r="B160" t="s">
        <v>570</v>
      </c>
      <c r="C160" s="7">
        <v>66.1745834350586</v>
      </c>
      <c r="D160" s="7">
        <v>58.196128845214844</v>
      </c>
      <c r="E160" s="7">
        <v>59.84067153930664</v>
      </c>
      <c r="F160" s="7">
        <v>51.391639709472656</v>
      </c>
      <c r="G160" s="7">
        <v>49.59053039550781</v>
      </c>
      <c r="H160" s="7">
        <v>49.583160400390625</v>
      </c>
      <c r="I160" s="7">
        <v>45.256919860839844</v>
      </c>
      <c r="J160" s="7">
        <v>33.910980224609375</v>
      </c>
      <c r="K160" s="7">
        <v>39.97990036010742</v>
      </c>
      <c r="L160" s="5">
        <v>54.552457580566404</v>
      </c>
    </row>
    <row r="161" spans="1:12" ht="12.75">
      <c r="A161" t="s">
        <v>571</v>
      </c>
      <c r="B161" t="s">
        <v>572</v>
      </c>
      <c r="C161" s="7">
        <v>64.7245101928711</v>
      </c>
      <c r="D161" s="7">
        <v>56.85612869262695</v>
      </c>
      <c r="E161" s="7">
        <v>58.07685089111328</v>
      </c>
      <c r="F161" s="7">
        <v>50.302879333496094</v>
      </c>
      <c r="G161" s="7">
        <v>48.59286117553711</v>
      </c>
      <c r="H161" s="7">
        <v>48.155548095703125</v>
      </c>
      <c r="I161" s="7">
        <v>43.85377883911133</v>
      </c>
      <c r="J161" s="7">
        <v>33.20806121826172</v>
      </c>
      <c r="K161" s="7">
        <v>38.30493927001953</v>
      </c>
      <c r="L161" s="5">
        <v>53.179846115112305</v>
      </c>
    </row>
    <row r="162" spans="1:12" ht="12.75">
      <c r="A162" t="s">
        <v>573</v>
      </c>
      <c r="B162" t="s">
        <v>574</v>
      </c>
      <c r="C162" s="7">
        <v>62.95225143432617</v>
      </c>
      <c r="D162" s="7">
        <v>55.28676986694336</v>
      </c>
      <c r="E162" s="7">
        <v>55.99755859375</v>
      </c>
      <c r="F162" s="7">
        <v>49.00040054321289</v>
      </c>
      <c r="G162" s="7">
        <v>47.40217971801758</v>
      </c>
      <c r="H162" s="7">
        <v>46.54618835449219</v>
      </c>
      <c r="I162" s="7">
        <v>42.313438415527344</v>
      </c>
      <c r="J162" s="7">
        <v>32.42972946166992</v>
      </c>
      <c r="K162" s="7">
        <v>36.49980926513672</v>
      </c>
      <c r="L162" s="5">
        <v>51.58480323791504</v>
      </c>
    </row>
    <row r="163" spans="1:12" ht="12.75">
      <c r="A163" t="s">
        <v>575</v>
      </c>
      <c r="B163" t="s">
        <v>576</v>
      </c>
      <c r="C163" s="7">
        <v>60.908851623535156</v>
      </c>
      <c r="D163" s="7">
        <v>53.53282165527344</v>
      </c>
      <c r="E163" s="7">
        <v>53.69490051269531</v>
      </c>
      <c r="F163" s="7">
        <v>47.52368927001953</v>
      </c>
      <c r="G163" s="7">
        <v>46.05308151245117</v>
      </c>
      <c r="H163" s="7">
        <v>44.814239501953125</v>
      </c>
      <c r="I163" s="7">
        <v>40.691349029541016</v>
      </c>
      <c r="J163" s="7">
        <v>31.598840713500977</v>
      </c>
      <c r="K163" s="7">
        <v>34.65074920654297</v>
      </c>
      <c r="L163" s="5">
        <v>49.819486179351806</v>
      </c>
    </row>
    <row r="164" spans="1:12" ht="12.75">
      <c r="A164" t="s">
        <v>577</v>
      </c>
      <c r="B164" t="s">
        <v>578</v>
      </c>
      <c r="C164" s="7">
        <v>58.66693878173828</v>
      </c>
      <c r="D164" s="7">
        <v>51.64826965332031</v>
      </c>
      <c r="E164" s="7">
        <v>51.26945114135742</v>
      </c>
      <c r="F164" s="7">
        <v>45.92164993286133</v>
      </c>
      <c r="G164" s="7">
        <v>44.58818054199219</v>
      </c>
      <c r="H164" s="7">
        <v>43.01688003540039</v>
      </c>
      <c r="I164" s="7">
        <v>39.03593063354492</v>
      </c>
      <c r="J164" s="7">
        <v>30.736019134521484</v>
      </c>
      <c r="K164" s="7">
        <v>32.81998062133789</v>
      </c>
      <c r="L164" s="5">
        <v>47.94233932495117</v>
      </c>
    </row>
    <row r="165" spans="1:12" ht="12.75">
      <c r="A165" t="s">
        <v>579</v>
      </c>
      <c r="B165" t="s">
        <v>580</v>
      </c>
      <c r="C165" s="7">
        <v>56.306190490722656</v>
      </c>
      <c r="D165" s="7">
        <v>49.6881103515625</v>
      </c>
      <c r="E165" s="7">
        <v>48.8120002746582</v>
      </c>
      <c r="F165" s="7">
        <v>44.243648529052734</v>
      </c>
      <c r="G165" s="7">
        <v>43.05046081542969</v>
      </c>
      <c r="H165" s="7">
        <v>41.20315933227539</v>
      </c>
      <c r="I165" s="7">
        <v>37.38568115234375</v>
      </c>
      <c r="J165" s="7">
        <v>29.85814094543457</v>
      </c>
      <c r="K165" s="7">
        <v>31.049339294433594</v>
      </c>
      <c r="L165" s="5">
        <v>46.00985704421997</v>
      </c>
    </row>
    <row r="166" spans="1:12" ht="12.75">
      <c r="A166" t="s">
        <v>581</v>
      </c>
      <c r="B166" t="s">
        <v>582</v>
      </c>
      <c r="C166" s="7">
        <v>53.90093994140625</v>
      </c>
      <c r="D166" s="7">
        <v>47.702178955078125</v>
      </c>
      <c r="E166" s="7">
        <v>46.393760681152344</v>
      </c>
      <c r="F166" s="7">
        <v>42.53374099731445</v>
      </c>
      <c r="G166" s="7">
        <v>41.478309631347656</v>
      </c>
      <c r="H166" s="7">
        <v>39.41156005859375</v>
      </c>
      <c r="I166" s="7">
        <v>35.76919937133789</v>
      </c>
      <c r="J166" s="7">
        <v>28.978200912475586</v>
      </c>
      <c r="K166" s="7">
        <v>29.365280151367188</v>
      </c>
      <c r="L166" s="5">
        <v>44.07095376968384</v>
      </c>
    </row>
    <row r="167" spans="1:12" ht="12.75">
      <c r="A167" t="s">
        <v>583</v>
      </c>
      <c r="B167" t="s">
        <v>584</v>
      </c>
      <c r="C167" s="7">
        <v>51.51266098022461</v>
      </c>
      <c r="D167" s="7">
        <v>45.73154067993164</v>
      </c>
      <c r="E167" s="7">
        <v>44.06433868408203</v>
      </c>
      <c r="F167" s="7">
        <v>40.82802963256836</v>
      </c>
      <c r="G167" s="7">
        <v>39.90336990356445</v>
      </c>
      <c r="H167" s="7">
        <v>37.67007827758789</v>
      </c>
      <c r="I167" s="7">
        <v>34.206390380859375</v>
      </c>
      <c r="J167" s="7">
        <v>28.105850219726562</v>
      </c>
      <c r="K167" s="7">
        <v>27.7827091217041</v>
      </c>
      <c r="L167" s="5">
        <v>42.16421934127808</v>
      </c>
    </row>
    <row r="168" spans="1:12" ht="12.75">
      <c r="A168" t="s">
        <v>585</v>
      </c>
      <c r="B168" t="s">
        <v>586</v>
      </c>
      <c r="C168" s="7">
        <v>49.18717956542969</v>
      </c>
      <c r="D168" s="7">
        <v>43.80746078491211</v>
      </c>
      <c r="E168" s="7">
        <v>41.85417938232422</v>
      </c>
      <c r="F168" s="7">
        <v>39.15412139892578</v>
      </c>
      <c r="G168" s="7">
        <v>38.35026168823242</v>
      </c>
      <c r="H168" s="7">
        <v>35.997589111328125</v>
      </c>
      <c r="I168" s="7">
        <v>32.71015930175781</v>
      </c>
      <c r="J168" s="7">
        <v>27.24799919128418</v>
      </c>
      <c r="K168" s="7">
        <v>26.308170318603516</v>
      </c>
      <c r="L168" s="5">
        <v>40.31758195877075</v>
      </c>
    </row>
    <row r="169" spans="1:12" ht="12.75">
      <c r="A169" t="s">
        <v>587</v>
      </c>
      <c r="B169" t="s">
        <v>588</v>
      </c>
      <c r="C169" s="7">
        <v>46.95547103881836</v>
      </c>
      <c r="D169" s="7">
        <v>41.951900482177734</v>
      </c>
      <c r="E169" s="7">
        <v>39.77891159057617</v>
      </c>
      <c r="F169" s="7">
        <v>37.53192901611328</v>
      </c>
      <c r="G169" s="7">
        <v>36.83713150024414</v>
      </c>
      <c r="H169" s="7">
        <v>34.40559005737305</v>
      </c>
      <c r="I169" s="7">
        <v>31.288009643554688</v>
      </c>
      <c r="J169" s="7">
        <v>26.40958023071289</v>
      </c>
      <c r="K169" s="7">
        <v>24.94223976135254</v>
      </c>
      <c r="L169" s="5">
        <v>38.5494797706604</v>
      </c>
    </row>
    <row r="170" spans="1:12" ht="12.75">
      <c r="A170" t="s">
        <v>589</v>
      </c>
      <c r="B170" t="s">
        <v>590</v>
      </c>
      <c r="C170" s="7">
        <v>44.836090087890625</v>
      </c>
      <c r="D170" s="7">
        <v>40.178890228271484</v>
      </c>
      <c r="E170" s="7">
        <v>37.84362030029297</v>
      </c>
      <c r="F170" s="7">
        <v>35.97475814819336</v>
      </c>
      <c r="G170" s="7">
        <v>35.37668991088867</v>
      </c>
      <c r="H170" s="7">
        <v>32.89997863769531</v>
      </c>
      <c r="I170" s="7">
        <v>29.94342041015625</v>
      </c>
      <c r="J170" s="7">
        <v>25.593969345092773</v>
      </c>
      <c r="K170" s="7">
        <v>23.681520462036133</v>
      </c>
      <c r="L170" s="5">
        <v>36.87064182281494</v>
      </c>
    </row>
    <row r="171" spans="1:12" ht="12.75">
      <c r="A171" t="s">
        <v>591</v>
      </c>
      <c r="B171" t="s">
        <v>592</v>
      </c>
      <c r="C171" s="7">
        <v>42.838138580322266</v>
      </c>
      <c r="D171" s="7">
        <v>38.49618911743164</v>
      </c>
      <c r="E171" s="7">
        <v>36.04658126831055</v>
      </c>
      <c r="F171" s="7">
        <v>34.490699768066406</v>
      </c>
      <c r="G171" s="7">
        <v>33.97718811035156</v>
      </c>
      <c r="H171" s="7">
        <v>31.48257064819336</v>
      </c>
      <c r="I171" s="7">
        <v>28.676959991455078</v>
      </c>
      <c r="J171" s="7">
        <v>24.80344009399414</v>
      </c>
      <c r="K171" s="7">
        <v>22.52022933959961</v>
      </c>
      <c r="L171" s="5">
        <v>35.285988121032716</v>
      </c>
    </row>
    <row r="172" spans="1:12" ht="12.75">
      <c r="A172" t="s">
        <v>593</v>
      </c>
      <c r="B172" t="s">
        <v>594</v>
      </c>
      <c r="C172" s="7">
        <v>40.96400833129883</v>
      </c>
      <c r="D172" s="7">
        <v>36.906890869140625</v>
      </c>
      <c r="E172" s="7">
        <v>34.38188934326172</v>
      </c>
      <c r="F172" s="7">
        <v>33.08378982543945</v>
      </c>
      <c r="G172" s="7">
        <v>32.643428802490234</v>
      </c>
      <c r="H172" s="7">
        <v>30.152360916137695</v>
      </c>
      <c r="I172" s="7">
        <v>27.487199783325195</v>
      </c>
      <c r="J172" s="7">
        <v>24.039430618286133</v>
      </c>
      <c r="K172" s="7">
        <v>21.45132064819336</v>
      </c>
      <c r="L172" s="5">
        <v>33.796309032440185</v>
      </c>
    </row>
    <row r="173" spans="1:12" ht="12.75">
      <c r="A173" t="s">
        <v>595</v>
      </c>
      <c r="B173" t="s">
        <v>596</v>
      </c>
      <c r="C173" s="7">
        <v>39.21160125732422</v>
      </c>
      <c r="D173" s="7">
        <v>35.41080093383789</v>
      </c>
      <c r="E173" s="7">
        <v>32.841400146484375</v>
      </c>
      <c r="F173" s="7">
        <v>31.75510025024414</v>
      </c>
      <c r="G173" s="7">
        <v>31.377500534057617</v>
      </c>
      <c r="H173" s="7">
        <v>28.90645980834961</v>
      </c>
      <c r="I173" s="7">
        <v>26.371389389038086</v>
      </c>
      <c r="J173" s="7">
        <v>23.302780151367188</v>
      </c>
      <c r="K173" s="7">
        <v>20.4672794342041</v>
      </c>
      <c r="L173" s="5">
        <v>32.39961442947388</v>
      </c>
    </row>
    <row r="174" spans="1:12" ht="12.75">
      <c r="A174" t="s">
        <v>597</v>
      </c>
      <c r="B174" t="s">
        <v>598</v>
      </c>
      <c r="C174" s="7">
        <v>37.576019287109375</v>
      </c>
      <c r="D174" s="7">
        <v>34.00550079345703</v>
      </c>
      <c r="E174" s="7">
        <v>31.415979385375977</v>
      </c>
      <c r="F174" s="7">
        <v>30.503599166870117</v>
      </c>
      <c r="G174" s="7">
        <v>30.179550170898438</v>
      </c>
      <c r="H174" s="7">
        <v>27.7408504486084</v>
      </c>
      <c r="I174" s="7">
        <v>25.32592010498047</v>
      </c>
      <c r="J174" s="7">
        <v>22.593849182128906</v>
      </c>
      <c r="K174" s="7">
        <v>19.560590744018555</v>
      </c>
      <c r="L174" s="5">
        <v>31.09214735031128</v>
      </c>
    </row>
    <row r="175" spans="1:12" ht="12.75">
      <c r="A175" t="s">
        <v>599</v>
      </c>
      <c r="B175" t="s">
        <v>600</v>
      </c>
      <c r="C175" s="7">
        <v>36.05078125</v>
      </c>
      <c r="D175" s="7">
        <v>32.68714904785156</v>
      </c>
      <c r="E175" s="7">
        <v>30.096269607543945</v>
      </c>
      <c r="F175" s="7">
        <v>29.32685089111328</v>
      </c>
      <c r="G175" s="7">
        <v>29.048330307006836</v>
      </c>
      <c r="H175" s="7">
        <v>26.650880813598633</v>
      </c>
      <c r="I175" s="7">
        <v>24.34678077697754</v>
      </c>
      <c r="J175" s="7">
        <v>21.912630081176758</v>
      </c>
      <c r="K175" s="7">
        <v>18.724109649658203</v>
      </c>
      <c r="L175" s="5">
        <v>29.86914264678955</v>
      </c>
    </row>
    <row r="176" spans="1:12" ht="12.75">
      <c r="A176" t="s">
        <v>601</v>
      </c>
      <c r="B176" t="s">
        <v>602</v>
      </c>
      <c r="C176" s="7">
        <v>34.628639221191406</v>
      </c>
      <c r="D176" s="7">
        <v>31.45108985900879</v>
      </c>
      <c r="E176" s="7">
        <v>28.873159408569336</v>
      </c>
      <c r="F176" s="7">
        <v>28.22149085998535</v>
      </c>
      <c r="G176" s="7">
        <v>27.98158073425293</v>
      </c>
      <c r="H176" s="7">
        <v>25.631589889526367</v>
      </c>
      <c r="I176" s="7">
        <v>23.429710388183594</v>
      </c>
      <c r="J176" s="7">
        <v>21.258859634399414</v>
      </c>
      <c r="K176" s="7">
        <v>17.95115089416504</v>
      </c>
      <c r="L176" s="5">
        <v>28.725312271118163</v>
      </c>
    </row>
    <row r="177" spans="1:12" ht="12.75">
      <c r="A177" t="s">
        <v>603</v>
      </c>
      <c r="B177" t="s">
        <v>604</v>
      </c>
      <c r="C177" s="7">
        <v>33.30213928222656</v>
      </c>
      <c r="D177" s="7">
        <v>30.292280197143555</v>
      </c>
      <c r="E177" s="7">
        <v>27.738059997558594</v>
      </c>
      <c r="F177" s="7">
        <v>27.183639526367188</v>
      </c>
      <c r="G177" s="7">
        <v>26.97648048400879</v>
      </c>
      <c r="H177" s="7">
        <v>24.67803955078125</v>
      </c>
      <c r="I177" s="7">
        <v>22.570480346679688</v>
      </c>
      <c r="J177" s="7">
        <v>20.63205909729004</v>
      </c>
      <c r="K177" s="7">
        <v>17.23560905456543</v>
      </c>
      <c r="L177" s="5">
        <v>27.65523464202881</v>
      </c>
    </row>
    <row r="178" spans="1:12" ht="12.75">
      <c r="A178" t="s">
        <v>605</v>
      </c>
      <c r="B178" t="s">
        <v>606</v>
      </c>
      <c r="C178" s="7">
        <v>32.063899993896484</v>
      </c>
      <c r="D178" s="7">
        <v>29.205589294433594</v>
      </c>
      <c r="E178" s="7">
        <v>26.683019638061523</v>
      </c>
      <c r="F178" s="7">
        <v>26.209199905395508</v>
      </c>
      <c r="G178" s="7">
        <v>26.029800415039062</v>
      </c>
      <c r="H178" s="7">
        <v>23.78536033630371</v>
      </c>
      <c r="I178" s="7">
        <v>21.76494026184082</v>
      </c>
      <c r="J178" s="7">
        <v>20.031600952148438</v>
      </c>
      <c r="K178" s="7">
        <v>16.57196044921875</v>
      </c>
      <c r="L178" s="5">
        <v>26.65353660583496</v>
      </c>
    </row>
    <row r="179" spans="1:12" ht="12.75">
      <c r="A179" t="s">
        <v>607</v>
      </c>
      <c r="B179" t="s">
        <v>608</v>
      </c>
      <c r="C179" s="7">
        <v>63.90903091430664</v>
      </c>
      <c r="D179" s="7">
        <v>56.8231201171875</v>
      </c>
      <c r="E179" s="7">
        <v>58.90428924560547</v>
      </c>
      <c r="F179" s="7">
        <v>50.417198181152344</v>
      </c>
      <c r="G179" s="7">
        <v>48.79740905761719</v>
      </c>
      <c r="H179" s="7">
        <v>50.263458251953125</v>
      </c>
      <c r="I179" s="7">
        <v>46.10081100463867</v>
      </c>
      <c r="J179" s="7">
        <v>34.576560974121094</v>
      </c>
      <c r="K179" s="7">
        <v>38.80841064453125</v>
      </c>
      <c r="L179" s="5">
        <v>53.71702667236328</v>
      </c>
    </row>
    <row r="180" spans="1:12" ht="12.75">
      <c r="A180" t="s">
        <v>609</v>
      </c>
      <c r="B180" t="s">
        <v>610</v>
      </c>
      <c r="C180" s="7">
        <v>63.78879928588867</v>
      </c>
      <c r="D180" s="7">
        <v>56.656341552734375</v>
      </c>
      <c r="E180" s="7">
        <v>58.76871109008789</v>
      </c>
      <c r="F180" s="7">
        <v>50.286190032958984</v>
      </c>
      <c r="G180" s="7">
        <v>48.66217041015625</v>
      </c>
      <c r="H180" s="7">
        <v>50.05805969238281</v>
      </c>
      <c r="I180" s="7">
        <v>45.87303924560547</v>
      </c>
      <c r="J180" s="7">
        <v>34.41603088378906</v>
      </c>
      <c r="K180" s="7">
        <v>38.678531646728516</v>
      </c>
      <c r="L180" s="5">
        <v>53.55366428375244</v>
      </c>
    </row>
    <row r="181" spans="1:12" ht="12.75">
      <c r="A181" t="s">
        <v>611</v>
      </c>
      <c r="B181" t="s">
        <v>612</v>
      </c>
      <c r="C181" s="7">
        <v>63.57289123535156</v>
      </c>
      <c r="D181" s="7">
        <v>56.38019943237305</v>
      </c>
      <c r="E181" s="7">
        <v>58.50463104248047</v>
      </c>
      <c r="F181" s="7">
        <v>50.0849494934082</v>
      </c>
      <c r="G181" s="7">
        <v>48.46363067626953</v>
      </c>
      <c r="H181" s="7">
        <v>49.717430114746094</v>
      </c>
      <c r="I181" s="7">
        <v>45.507591247558594</v>
      </c>
      <c r="J181" s="7">
        <v>34.19266891479492</v>
      </c>
      <c r="K181" s="7">
        <v>38.46458053588867</v>
      </c>
      <c r="L181" s="5">
        <v>53.2826900100708</v>
      </c>
    </row>
    <row r="182" spans="1:12" ht="12.75">
      <c r="A182" t="s">
        <v>613</v>
      </c>
      <c r="B182" t="s">
        <v>614</v>
      </c>
      <c r="C182" s="7">
        <v>63.210548400878906</v>
      </c>
      <c r="D182" s="7">
        <v>55.95513153076172</v>
      </c>
      <c r="E182" s="7">
        <v>58.04467010498047</v>
      </c>
      <c r="F182" s="7">
        <v>49.77587127685547</v>
      </c>
      <c r="G182" s="7">
        <v>48.1678581237793</v>
      </c>
      <c r="H182" s="7">
        <v>49.19575881958008</v>
      </c>
      <c r="I182" s="7">
        <v>44.96411895751953</v>
      </c>
      <c r="J182" s="7">
        <v>33.887149810791016</v>
      </c>
      <c r="K182" s="7">
        <v>38.1085205078125</v>
      </c>
      <c r="L182" s="5">
        <v>52.85986484527588</v>
      </c>
    </row>
    <row r="183" spans="1:12" ht="12.75">
      <c r="A183" t="s">
        <v>615</v>
      </c>
      <c r="B183" t="s">
        <v>616</v>
      </c>
      <c r="C183" s="7">
        <v>62.65087890625</v>
      </c>
      <c r="D183" s="7">
        <v>55.34812927246094</v>
      </c>
      <c r="E183" s="7">
        <v>57.326419830322266</v>
      </c>
      <c r="F183" s="7">
        <v>49.322059631347656</v>
      </c>
      <c r="G183" s="7">
        <v>47.741580963134766</v>
      </c>
      <c r="H183" s="7">
        <v>48.46120071411133</v>
      </c>
      <c r="I183" s="7">
        <v>44.21928024291992</v>
      </c>
      <c r="J183" s="7">
        <v>33.48711013793945</v>
      </c>
      <c r="K183" s="7">
        <v>37.55376052856445</v>
      </c>
      <c r="L183" s="5">
        <v>52.24763637542725</v>
      </c>
    </row>
    <row r="184" spans="1:12" ht="12.75">
      <c r="A184" t="s">
        <v>617</v>
      </c>
      <c r="B184" t="s">
        <v>618</v>
      </c>
      <c r="C184" s="7">
        <v>61.851051330566406</v>
      </c>
      <c r="D184" s="7">
        <v>54.537750244140625</v>
      </c>
      <c r="E184" s="7">
        <v>56.306671142578125</v>
      </c>
      <c r="F184" s="7">
        <v>48.69390106201172</v>
      </c>
      <c r="G184" s="7">
        <v>47.157981872558594</v>
      </c>
      <c r="H184" s="7">
        <v>47.50265884399414</v>
      </c>
      <c r="I184" s="7">
        <v>43.27165985107422</v>
      </c>
      <c r="J184" s="7">
        <v>32.98945999145508</v>
      </c>
      <c r="K184" s="7">
        <v>36.76398849487305</v>
      </c>
      <c r="L184" s="5">
        <v>51.422190551757815</v>
      </c>
    </row>
    <row r="185" spans="1:12" ht="12.75">
      <c r="A185" t="s">
        <v>619</v>
      </c>
      <c r="B185" t="s">
        <v>620</v>
      </c>
      <c r="C185" s="7">
        <v>60.784950256347656</v>
      </c>
      <c r="D185" s="7">
        <v>53.51776123046875</v>
      </c>
      <c r="E185" s="7">
        <v>54.97365951538086</v>
      </c>
      <c r="F185" s="7">
        <v>47.87533950805664</v>
      </c>
      <c r="G185" s="7">
        <v>46.402259826660156</v>
      </c>
      <c r="H185" s="7">
        <v>46.3320198059082</v>
      </c>
      <c r="I185" s="7">
        <v>42.140968322753906</v>
      </c>
      <c r="J185" s="7">
        <v>32.400360107421875</v>
      </c>
      <c r="K185" s="7">
        <v>35.7376708984375</v>
      </c>
      <c r="L185" s="5">
        <v>50.37835647583008</v>
      </c>
    </row>
    <row r="186" spans="1:12" ht="12.75">
      <c r="A186" t="s">
        <v>621</v>
      </c>
      <c r="B186" t="s">
        <v>622</v>
      </c>
      <c r="C186" s="7">
        <v>59.44955825805664</v>
      </c>
      <c r="D186" s="7">
        <v>52.298370361328125</v>
      </c>
      <c r="E186" s="7">
        <v>53.351619720458984</v>
      </c>
      <c r="F186" s="7">
        <v>46.867549896240234</v>
      </c>
      <c r="G186" s="7">
        <v>45.47494125366211</v>
      </c>
      <c r="H186" s="7">
        <v>44.9805908203125</v>
      </c>
      <c r="I186" s="7">
        <v>40.86225128173828</v>
      </c>
      <c r="J186" s="7">
        <v>31.73303985595703</v>
      </c>
      <c r="K186" s="7">
        <v>34.50872039794922</v>
      </c>
      <c r="L186" s="5">
        <v>49.13056381225586</v>
      </c>
    </row>
    <row r="187" spans="1:12" ht="12.75">
      <c r="A187" t="s">
        <v>623</v>
      </c>
      <c r="B187" t="s">
        <v>624</v>
      </c>
      <c r="C187" s="7">
        <v>57.86661911010742</v>
      </c>
      <c r="D187" s="7">
        <v>50.9045295715332</v>
      </c>
      <c r="E187" s="7">
        <v>51.495269775390625</v>
      </c>
      <c r="F187" s="7">
        <v>45.68859100341797</v>
      </c>
      <c r="G187" s="7">
        <v>44.39142990112305</v>
      </c>
      <c r="H187" s="7">
        <v>43.49184036254883</v>
      </c>
      <c r="I187" s="7">
        <v>39.47768020629883</v>
      </c>
      <c r="J187" s="7">
        <v>31.004419326782227</v>
      </c>
      <c r="K187" s="7">
        <v>33.13359832763672</v>
      </c>
      <c r="L187" s="5">
        <v>47.70962884902954</v>
      </c>
    </row>
    <row r="188" spans="1:12" ht="12.75">
      <c r="A188" t="s">
        <v>625</v>
      </c>
      <c r="B188" t="s">
        <v>626</v>
      </c>
      <c r="C188" s="7">
        <v>56.07872009277344</v>
      </c>
      <c r="D188" s="7">
        <v>49.371700286865234</v>
      </c>
      <c r="E188" s="7">
        <v>49.476890563964844</v>
      </c>
      <c r="F188" s="7">
        <v>44.3692512512207</v>
      </c>
      <c r="G188" s="7">
        <v>43.178428649902344</v>
      </c>
      <c r="H188" s="7">
        <v>41.91312026977539</v>
      </c>
      <c r="I188" s="7">
        <v>38.029449462890625</v>
      </c>
      <c r="J188" s="7">
        <v>30.232080459594727</v>
      </c>
      <c r="K188" s="7">
        <v>31.674530029296875</v>
      </c>
      <c r="L188" s="5">
        <v>46.15682638168335</v>
      </c>
    </row>
    <row r="189" spans="1:12" ht="12.75">
      <c r="A189" t="s">
        <v>627</v>
      </c>
      <c r="B189" t="s">
        <v>628</v>
      </c>
      <c r="C189" s="7">
        <v>54.141239166259766</v>
      </c>
      <c r="D189" s="7">
        <v>47.740501403808594</v>
      </c>
      <c r="E189" s="7">
        <v>47.37173080444336</v>
      </c>
      <c r="F189" s="7">
        <v>42.94702911376953</v>
      </c>
      <c r="G189" s="7">
        <v>41.868568420410156</v>
      </c>
      <c r="H189" s="7">
        <v>40.28921127319336</v>
      </c>
      <c r="I189" s="7">
        <v>36.55508041381836</v>
      </c>
      <c r="J189" s="7">
        <v>29.432100296020508</v>
      </c>
      <c r="K189" s="7">
        <v>30.18745994567871</v>
      </c>
      <c r="L189" s="5">
        <v>44.5172620010376</v>
      </c>
    </row>
    <row r="190" spans="1:12" ht="12.75">
      <c r="A190" t="s">
        <v>629</v>
      </c>
      <c r="B190" t="s">
        <v>630</v>
      </c>
      <c r="C190" s="7">
        <v>52.11314010620117</v>
      </c>
      <c r="D190" s="7">
        <v>46.05162048339844</v>
      </c>
      <c r="E190" s="7">
        <v>45.246768951416016</v>
      </c>
      <c r="F190" s="7">
        <v>41.4603385925293</v>
      </c>
      <c r="G190" s="7">
        <v>40.495479583740234</v>
      </c>
      <c r="H190" s="7">
        <v>38.658329010009766</v>
      </c>
      <c r="I190" s="7">
        <v>35.08518981933594</v>
      </c>
      <c r="J190" s="7">
        <v>28.61808967590332</v>
      </c>
      <c r="K190" s="7">
        <v>28.71640968322754</v>
      </c>
      <c r="L190" s="5">
        <v>42.8341915512085</v>
      </c>
    </row>
    <row r="191" spans="1:12" ht="12.75">
      <c r="A191" t="s">
        <v>631</v>
      </c>
      <c r="B191" t="s">
        <v>632</v>
      </c>
      <c r="C191" s="7">
        <v>50.04928970336914</v>
      </c>
      <c r="D191" s="7">
        <v>44.34196853637695</v>
      </c>
      <c r="E191" s="7">
        <v>43.154911041259766</v>
      </c>
      <c r="F191" s="7">
        <v>39.94443893432617</v>
      </c>
      <c r="G191" s="7">
        <v>39.090179443359375</v>
      </c>
      <c r="H191" s="7">
        <v>37.050621032714844</v>
      </c>
      <c r="I191" s="7">
        <v>33.64316177368164</v>
      </c>
      <c r="J191" s="7">
        <v>27.801000595092773</v>
      </c>
      <c r="K191" s="7">
        <v>27.292640686035156</v>
      </c>
      <c r="L191" s="5">
        <v>41.145230007171634</v>
      </c>
    </row>
    <row r="192" spans="1:12" ht="12.75">
      <c r="A192" t="s">
        <v>633</v>
      </c>
      <c r="B192" t="s">
        <v>634</v>
      </c>
      <c r="C192" s="7">
        <v>47.995689392089844</v>
      </c>
      <c r="D192" s="7">
        <v>42.64244079589844</v>
      </c>
      <c r="E192" s="7">
        <v>41.13376998901367</v>
      </c>
      <c r="F192" s="7">
        <v>38.42900085449219</v>
      </c>
      <c r="G192" s="7">
        <v>37.67919921875</v>
      </c>
      <c r="H192" s="7">
        <v>35.48820114135742</v>
      </c>
      <c r="I192" s="7">
        <v>32.24576187133789</v>
      </c>
      <c r="J192" s="7">
        <v>26.989269256591797</v>
      </c>
      <c r="K192" s="7">
        <v>25.93614959716797</v>
      </c>
      <c r="L192" s="5">
        <v>39.48048553466797</v>
      </c>
    </row>
    <row r="193" spans="1:12" ht="12.75">
      <c r="A193" t="s">
        <v>635</v>
      </c>
      <c r="B193" t="s">
        <v>636</v>
      </c>
      <c r="C193" s="7">
        <v>45.98762130737305</v>
      </c>
      <c r="D193" s="7">
        <v>40.97711944580078</v>
      </c>
      <c r="E193" s="7">
        <v>39.207210540771484</v>
      </c>
      <c r="F193" s="7">
        <v>36.937469482421875</v>
      </c>
      <c r="G193" s="7">
        <v>36.28379821777344</v>
      </c>
      <c r="H193" s="7">
        <v>33.986141204833984</v>
      </c>
      <c r="I193" s="7">
        <v>30.9041805267334</v>
      </c>
      <c r="J193" s="7">
        <v>26.189289093017578</v>
      </c>
      <c r="K193" s="7">
        <v>24.658000946044922</v>
      </c>
      <c r="L193" s="5">
        <v>37.86229076385498</v>
      </c>
    </row>
    <row r="194" spans="1:12" ht="12.75">
      <c r="A194" t="s">
        <v>637</v>
      </c>
      <c r="B194" t="s">
        <v>638</v>
      </c>
      <c r="C194" s="7">
        <v>44.04990005493164</v>
      </c>
      <c r="D194" s="7">
        <v>39.36354064941406</v>
      </c>
      <c r="E194" s="7">
        <v>37.388309478759766</v>
      </c>
      <c r="F194" s="7">
        <v>35.487159729003906</v>
      </c>
      <c r="G194" s="7">
        <v>34.92018127441406</v>
      </c>
      <c r="H194" s="7">
        <v>32.55371856689453</v>
      </c>
      <c r="I194" s="7">
        <v>29.62516975402832</v>
      </c>
      <c r="J194" s="7">
        <v>25.405750274658203</v>
      </c>
      <c r="K194" s="7">
        <v>23.462749481201172</v>
      </c>
      <c r="L194" s="5">
        <v>36.30591983795166</v>
      </c>
    </row>
    <row r="195" spans="1:12" ht="12.75">
      <c r="A195" t="s">
        <v>639</v>
      </c>
      <c r="B195" t="s">
        <v>640</v>
      </c>
      <c r="C195" s="7">
        <v>42.19839859008789</v>
      </c>
      <c r="D195" s="7">
        <v>37.81351852416992</v>
      </c>
      <c r="E195" s="7">
        <v>35.68217086791992</v>
      </c>
      <c r="F195" s="7">
        <v>34.09006118774414</v>
      </c>
      <c r="G195" s="7">
        <v>33.59996032714844</v>
      </c>
      <c r="H195" s="7">
        <v>31.195789337158203</v>
      </c>
      <c r="I195" s="7">
        <v>28.412120819091797</v>
      </c>
      <c r="J195" s="7">
        <v>24.642040252685547</v>
      </c>
      <c r="K195" s="7">
        <v>22.35051918029785</v>
      </c>
      <c r="L195" s="5">
        <v>34.82082174301147</v>
      </c>
    </row>
    <row r="196" spans="1:12" ht="12.75">
      <c r="A196" t="s">
        <v>641</v>
      </c>
      <c r="B196" t="s">
        <v>642</v>
      </c>
      <c r="C196" s="7">
        <v>40.44184875488281</v>
      </c>
      <c r="D196" s="7">
        <v>36.33415985107422</v>
      </c>
      <c r="E196" s="7">
        <v>34.08858108520508</v>
      </c>
      <c r="F196" s="7">
        <v>32.753719329833984</v>
      </c>
      <c r="G196" s="7">
        <v>32.33095932006836</v>
      </c>
      <c r="H196" s="7">
        <v>29.91390037536621</v>
      </c>
      <c r="I196" s="7">
        <v>27.26590919494629</v>
      </c>
      <c r="J196" s="7">
        <v>23.900529861450195</v>
      </c>
      <c r="K196" s="7">
        <v>21.318599700927734</v>
      </c>
      <c r="L196" s="5">
        <v>33.41187753677368</v>
      </c>
    </row>
    <row r="197" spans="1:12" ht="12.75">
      <c r="A197" t="s">
        <v>643</v>
      </c>
      <c r="B197" t="s">
        <v>644</v>
      </c>
      <c r="C197" s="7">
        <v>38.783729553222656</v>
      </c>
      <c r="D197" s="7">
        <v>34.92897033691406</v>
      </c>
      <c r="E197" s="7">
        <v>32.6038703918457</v>
      </c>
      <c r="F197" s="7">
        <v>31.482280731201172</v>
      </c>
      <c r="G197" s="7">
        <v>31.117900848388672</v>
      </c>
      <c r="H197" s="7">
        <v>28.70734977722168</v>
      </c>
      <c r="I197" s="7">
        <v>26.18568992614746</v>
      </c>
      <c r="J197" s="7">
        <v>23.182830810546875</v>
      </c>
      <c r="K197" s="7">
        <v>20.362619400024414</v>
      </c>
      <c r="L197" s="5">
        <v>32.08064657211304</v>
      </c>
    </row>
    <row r="198" spans="1:12" ht="12.75">
      <c r="A198" t="s">
        <v>645</v>
      </c>
      <c r="B198" t="s">
        <v>646</v>
      </c>
      <c r="C198" s="7">
        <v>37.223819732666016</v>
      </c>
      <c r="D198" s="7">
        <v>33.598819732666016</v>
      </c>
      <c r="E198" s="7">
        <v>31.222389221191406</v>
      </c>
      <c r="F198" s="7">
        <v>30.277240753173828</v>
      </c>
      <c r="G198" s="7">
        <v>29.963159561157227</v>
      </c>
      <c r="H198" s="7">
        <v>27.57383918762207</v>
      </c>
      <c r="I198" s="7">
        <v>25.169410705566406</v>
      </c>
      <c r="J198" s="7">
        <v>22.489910125732422</v>
      </c>
      <c r="K198" s="7">
        <v>19.47739028930664</v>
      </c>
      <c r="L198" s="5">
        <v>30.826337852478026</v>
      </c>
    </row>
    <row r="199" spans="1:12" ht="12.75">
      <c r="A199" t="s">
        <v>647</v>
      </c>
      <c r="B199" t="s">
        <v>648</v>
      </c>
      <c r="C199" s="7">
        <v>35.75944900512695</v>
      </c>
      <c r="D199" s="7">
        <v>32.342628479003906</v>
      </c>
      <c r="E199" s="7">
        <v>29.937480926513672</v>
      </c>
      <c r="F199" s="7">
        <v>29.138269424438477</v>
      </c>
      <c r="G199" s="7">
        <v>28.86726951599121</v>
      </c>
      <c r="H199" s="7">
        <v>26.510150909423828</v>
      </c>
      <c r="I199" s="7">
        <v>24.21426010131836</v>
      </c>
      <c r="J199" s="7">
        <v>21.822280883789062</v>
      </c>
      <c r="K199" s="7">
        <v>18.65743064880371</v>
      </c>
      <c r="L199" s="5">
        <v>29.64659637451172</v>
      </c>
    </row>
    <row r="200" spans="1:12" ht="12.75">
      <c r="A200" t="s">
        <v>649</v>
      </c>
      <c r="B200" t="s">
        <v>650</v>
      </c>
      <c r="C200" s="7">
        <v>34.38644027709961</v>
      </c>
      <c r="D200" s="7">
        <v>31.158119201660156</v>
      </c>
      <c r="E200" s="7">
        <v>28.742080688476562</v>
      </c>
      <c r="F200" s="7">
        <v>28.06369972229004</v>
      </c>
      <c r="G200" s="7">
        <v>27.829500198364258</v>
      </c>
      <c r="H200" s="7">
        <v>25.512460708618164</v>
      </c>
      <c r="I200" s="7">
        <v>23.317020416259766</v>
      </c>
      <c r="J200" s="7">
        <v>21.180070877075195</v>
      </c>
      <c r="K200" s="7">
        <v>17.897310256958008</v>
      </c>
      <c r="L200" s="5">
        <v>28.538112545013426</v>
      </c>
    </row>
    <row r="201" spans="1:12" ht="12.75">
      <c r="A201" t="s">
        <v>651</v>
      </c>
      <c r="B201" t="s">
        <v>652</v>
      </c>
      <c r="C201" s="7">
        <v>33.0997314453125</v>
      </c>
      <c r="D201" s="7">
        <v>30.042150497436523</v>
      </c>
      <c r="E201" s="7">
        <v>27.62919044494629</v>
      </c>
      <c r="F201" s="7">
        <v>27.051040649414062</v>
      </c>
      <c r="G201" s="7">
        <v>26.848220825195312</v>
      </c>
      <c r="H201" s="7">
        <v>24.576719284057617</v>
      </c>
      <c r="I201" s="7">
        <v>22.474220275878906</v>
      </c>
      <c r="J201" s="7">
        <v>20.563159942626953</v>
      </c>
      <c r="K201" s="7">
        <v>17.191810607910156</v>
      </c>
      <c r="L201" s="5">
        <v>27.497006206512452</v>
      </c>
    </row>
    <row r="202" spans="1:12" ht="12.75">
      <c r="A202" t="s">
        <v>653</v>
      </c>
      <c r="B202" t="s">
        <v>654</v>
      </c>
      <c r="C202" s="7">
        <v>31.893890380859375</v>
      </c>
      <c r="D202" s="7">
        <v>28.99117088317871</v>
      </c>
      <c r="E202" s="7">
        <v>26.592050552368164</v>
      </c>
      <c r="F202" s="7">
        <v>26.09726905822754</v>
      </c>
      <c r="G202" s="7">
        <v>25.92119026184082</v>
      </c>
      <c r="H202" s="7">
        <v>23.69879913330078</v>
      </c>
      <c r="I202" s="7">
        <v>21.682350158691406</v>
      </c>
      <c r="J202" s="7">
        <v>19.971160888671875</v>
      </c>
      <c r="K202" s="7">
        <v>16.53607940673828</v>
      </c>
      <c r="L202" s="5">
        <v>26.51916202545166</v>
      </c>
    </row>
    <row r="203" spans="1:12" ht="12.75">
      <c r="A203" t="s">
        <v>655</v>
      </c>
      <c r="B203" t="s">
        <v>656</v>
      </c>
      <c r="C203" s="7">
        <v>59.77859115600586</v>
      </c>
      <c r="D203" s="7">
        <v>53.193119049072266</v>
      </c>
      <c r="E203" s="7">
        <v>55.08103942871094</v>
      </c>
      <c r="F203" s="7">
        <v>47.47500991821289</v>
      </c>
      <c r="G203" s="7">
        <v>46.13294982910156</v>
      </c>
      <c r="H203" s="7">
        <v>47.85979080200195</v>
      </c>
      <c r="I203" s="7">
        <v>43.6779899597168</v>
      </c>
      <c r="J203" s="7">
        <v>33.4539794921875</v>
      </c>
      <c r="K203" s="7">
        <v>37.03950881958008</v>
      </c>
      <c r="L203" s="5">
        <v>50.567293319702145</v>
      </c>
    </row>
    <row r="204" spans="1:12" ht="12.75">
      <c r="A204" t="s">
        <v>657</v>
      </c>
      <c r="B204" t="s">
        <v>658</v>
      </c>
      <c r="C204" s="7">
        <v>59.68935012817383</v>
      </c>
      <c r="D204" s="7">
        <v>53.066009521484375</v>
      </c>
      <c r="E204" s="7">
        <v>54.98133850097656</v>
      </c>
      <c r="F204" s="7">
        <v>47.37247085571289</v>
      </c>
      <c r="G204" s="7">
        <v>46.02445983886719</v>
      </c>
      <c r="H204" s="7">
        <v>47.6926383972168</v>
      </c>
      <c r="I204" s="7">
        <v>43.49715042114258</v>
      </c>
      <c r="J204" s="7">
        <v>33.313499450683594</v>
      </c>
      <c r="K204" s="7">
        <v>36.93397903442383</v>
      </c>
      <c r="L204" s="5">
        <v>50.439627685546874</v>
      </c>
    </row>
    <row r="205" spans="1:12" ht="12.75">
      <c r="A205" t="s">
        <v>659</v>
      </c>
      <c r="B205" t="s">
        <v>660</v>
      </c>
      <c r="C205" s="7">
        <v>59.52983093261719</v>
      </c>
      <c r="D205" s="7">
        <v>52.85614013671875</v>
      </c>
      <c r="E205" s="7">
        <v>54.787960052490234</v>
      </c>
      <c r="F205" s="7">
        <v>47.219139099121094</v>
      </c>
      <c r="G205" s="7">
        <v>45.869930267333984</v>
      </c>
      <c r="H205" s="7">
        <v>47.41843032836914</v>
      </c>
      <c r="I205" s="7">
        <v>43.211151123046875</v>
      </c>
      <c r="J205" s="7">
        <v>33.12358093261719</v>
      </c>
      <c r="K205" s="7">
        <v>36.76546859741211</v>
      </c>
      <c r="L205" s="5">
        <v>50.2306974029541</v>
      </c>
    </row>
    <row r="206" spans="1:12" ht="12.75">
      <c r="A206" t="s">
        <v>661</v>
      </c>
      <c r="B206" t="s">
        <v>662</v>
      </c>
      <c r="C206" s="7">
        <v>59.261940002441406</v>
      </c>
      <c r="D206" s="7">
        <v>52.532508850097656</v>
      </c>
      <c r="E206" s="7">
        <v>54.450111389160156</v>
      </c>
      <c r="F206" s="7">
        <v>46.987030029296875</v>
      </c>
      <c r="G206" s="7">
        <v>45.644020080566406</v>
      </c>
      <c r="H206" s="7">
        <v>46.99882125854492</v>
      </c>
      <c r="I206" s="7">
        <v>42.78623962402344</v>
      </c>
      <c r="J206" s="7">
        <v>32.8678092956543</v>
      </c>
      <c r="K206" s="7">
        <v>36.48881912231445</v>
      </c>
      <c r="L206" s="5">
        <v>49.90578048706055</v>
      </c>
    </row>
    <row r="207" spans="1:12" ht="12.75">
      <c r="A207" t="s">
        <v>663</v>
      </c>
      <c r="B207" t="s">
        <v>664</v>
      </c>
      <c r="C207" s="7">
        <v>58.84598922729492</v>
      </c>
      <c r="D207" s="7">
        <v>52.067718505859375</v>
      </c>
      <c r="E207" s="7">
        <v>53.917701721191406</v>
      </c>
      <c r="F207" s="7">
        <v>46.64725112915039</v>
      </c>
      <c r="G207" s="7">
        <v>45.32054138183594</v>
      </c>
      <c r="H207" s="7">
        <v>46.40412139892578</v>
      </c>
      <c r="I207" s="7">
        <v>42.19878005981445</v>
      </c>
      <c r="J207" s="7">
        <v>32.53404998779297</v>
      </c>
      <c r="K207" s="7">
        <v>36.05628967285156</v>
      </c>
      <c r="L207" s="5">
        <v>49.433330039978024</v>
      </c>
    </row>
    <row r="208" spans="1:12" ht="12.75">
      <c r="A208" t="s">
        <v>665</v>
      </c>
      <c r="B208" t="s">
        <v>666</v>
      </c>
      <c r="C208" s="7">
        <v>58.24589920043945</v>
      </c>
      <c r="D208" s="7">
        <v>51.441490173339844</v>
      </c>
      <c r="E208" s="7">
        <v>53.15053939819336</v>
      </c>
      <c r="F208" s="7">
        <v>46.1739387512207</v>
      </c>
      <c r="G208" s="7">
        <v>44.87593078613281</v>
      </c>
      <c r="H208" s="7">
        <v>45.618770599365234</v>
      </c>
      <c r="I208" s="7">
        <v>41.43959045410156</v>
      </c>
      <c r="J208" s="7">
        <v>32.11629867553711</v>
      </c>
      <c r="K208" s="7">
        <v>35.429908752441406</v>
      </c>
      <c r="L208" s="5">
        <v>48.789905052185055</v>
      </c>
    </row>
    <row r="209" spans="1:12" ht="12.75">
      <c r="A209" t="s">
        <v>667</v>
      </c>
      <c r="B209" t="s">
        <v>668</v>
      </c>
      <c r="C209" s="7">
        <v>57.435081481933594</v>
      </c>
      <c r="D209" s="7">
        <v>50.64345932006836</v>
      </c>
      <c r="E209" s="7">
        <v>52.12751007080078</v>
      </c>
      <c r="F209" s="7">
        <v>45.54854965209961</v>
      </c>
      <c r="G209" s="7">
        <v>44.29315948486328</v>
      </c>
      <c r="H209" s="7">
        <v>44.64434814453125</v>
      </c>
      <c r="I209" s="7">
        <v>40.515380859375</v>
      </c>
      <c r="J209" s="7">
        <v>31.615549087524414</v>
      </c>
      <c r="K209" s="7">
        <v>34.59431076049805</v>
      </c>
      <c r="L209" s="5">
        <v>47.96433626174927</v>
      </c>
    </row>
    <row r="210" spans="1:12" ht="12.75">
      <c r="A210" t="s">
        <v>669</v>
      </c>
      <c r="B210" t="s">
        <v>670</v>
      </c>
      <c r="C210" s="7">
        <v>56.40166091918945</v>
      </c>
      <c r="D210" s="7">
        <v>49.67498016357422</v>
      </c>
      <c r="E210" s="7">
        <v>50.85251998901367</v>
      </c>
      <c r="F210" s="7">
        <v>44.763450622558594</v>
      </c>
      <c r="G210" s="7">
        <v>43.564849853515625</v>
      </c>
      <c r="H210" s="7">
        <v>43.49898147583008</v>
      </c>
      <c r="I210" s="7">
        <v>39.44681930541992</v>
      </c>
      <c r="J210" s="7">
        <v>31.039079666137695</v>
      </c>
      <c r="K210" s="7">
        <v>33.56270980834961</v>
      </c>
      <c r="L210" s="5">
        <v>46.95989091873169</v>
      </c>
    </row>
    <row r="211" spans="1:12" ht="12.75">
      <c r="A211" t="s">
        <v>671</v>
      </c>
      <c r="B211" t="s">
        <v>672</v>
      </c>
      <c r="C211" s="7">
        <v>55.15143966674805</v>
      </c>
      <c r="D211" s="7">
        <v>48.548919677734375</v>
      </c>
      <c r="E211" s="7">
        <v>49.35449981689453</v>
      </c>
      <c r="F211" s="7">
        <v>43.82353973388672</v>
      </c>
      <c r="G211" s="7">
        <v>42.694759368896484</v>
      </c>
      <c r="H211" s="7">
        <v>42.213348388671875</v>
      </c>
      <c r="I211" s="7">
        <v>38.263851165771484</v>
      </c>
      <c r="J211" s="7">
        <v>30.398569107055664</v>
      </c>
      <c r="K211" s="7">
        <v>32.3726692199707</v>
      </c>
      <c r="L211" s="5">
        <v>45.793589992523195</v>
      </c>
    </row>
    <row r="212" spans="1:12" ht="12.75">
      <c r="A212" t="s">
        <v>673</v>
      </c>
      <c r="B212" t="s">
        <v>674</v>
      </c>
      <c r="C212" s="7">
        <v>53.70746994018555</v>
      </c>
      <c r="D212" s="7">
        <v>47.28779983520508</v>
      </c>
      <c r="E212" s="7">
        <v>47.68143844604492</v>
      </c>
      <c r="F212" s="7">
        <v>42.745399475097656</v>
      </c>
      <c r="G212" s="7">
        <v>41.696998596191406</v>
      </c>
      <c r="H212" s="7">
        <v>40.824951171875</v>
      </c>
      <c r="I212" s="7">
        <v>37.00035095214844</v>
      </c>
      <c r="J212" s="7">
        <v>29.70789909362793</v>
      </c>
      <c r="K212" s="7">
        <v>31.074810028076172</v>
      </c>
      <c r="L212" s="5">
        <v>44.49315481185913</v>
      </c>
    </row>
    <row r="213" spans="1:12" ht="12.75">
      <c r="A213" t="s">
        <v>675</v>
      </c>
      <c r="B213" t="s">
        <v>676</v>
      </c>
      <c r="C213" s="7">
        <v>52.106178283691406</v>
      </c>
      <c r="D213" s="7">
        <v>45.92055892944336</v>
      </c>
      <c r="E213" s="7">
        <v>45.890769958496094</v>
      </c>
      <c r="F213" s="7">
        <v>41.55424118041992</v>
      </c>
      <c r="G213" s="7">
        <v>40.59342956542969</v>
      </c>
      <c r="H213" s="7">
        <v>39.37245178222656</v>
      </c>
      <c r="I213" s="7">
        <v>35.68952941894531</v>
      </c>
      <c r="J213" s="7">
        <v>28.98118019104004</v>
      </c>
      <c r="K213" s="7">
        <v>29.720949172973633</v>
      </c>
      <c r="L213" s="5">
        <v>43.092526550292966</v>
      </c>
    </row>
    <row r="214" spans="1:12" ht="12.75">
      <c r="A214" t="s">
        <v>677</v>
      </c>
      <c r="B214" t="s">
        <v>678</v>
      </c>
      <c r="C214" s="7">
        <v>50.39154052734375</v>
      </c>
      <c r="D214" s="7">
        <v>44.47888946533203</v>
      </c>
      <c r="E214" s="7">
        <v>44.03976821899414</v>
      </c>
      <c r="F214" s="7">
        <v>40.27980041503906</v>
      </c>
      <c r="G214" s="7">
        <v>39.410118103027344</v>
      </c>
      <c r="H214" s="7">
        <v>37.891380310058594</v>
      </c>
      <c r="I214" s="7">
        <v>34.360870361328125</v>
      </c>
      <c r="J214" s="7">
        <v>28.23137092590332</v>
      </c>
      <c r="K214" s="7">
        <v>28.356149673461914</v>
      </c>
      <c r="L214" s="5">
        <v>41.6273136138916</v>
      </c>
    </row>
    <row r="215" spans="1:12" ht="12.75">
      <c r="A215" t="s">
        <v>679</v>
      </c>
      <c r="B215" t="s">
        <v>680</v>
      </c>
      <c r="C215" s="7">
        <v>48.60884094238281</v>
      </c>
      <c r="D215" s="7">
        <v>42.99388885498047</v>
      </c>
      <c r="E215" s="7">
        <v>42.17873001098633</v>
      </c>
      <c r="F215" s="7">
        <v>38.95256042480469</v>
      </c>
      <c r="G215" s="7">
        <v>38.1739616394043</v>
      </c>
      <c r="H215" s="7">
        <v>36.41175842285156</v>
      </c>
      <c r="I215" s="7">
        <v>33.03866958618164</v>
      </c>
      <c r="J215" s="7">
        <v>27.469669342041016</v>
      </c>
      <c r="K215" s="7">
        <v>27.015209197998047</v>
      </c>
      <c r="L215" s="5">
        <v>40.13105289459229</v>
      </c>
    </row>
    <row r="216" spans="1:12" ht="12.75">
      <c r="A216" t="s">
        <v>681</v>
      </c>
      <c r="B216" t="s">
        <v>682</v>
      </c>
      <c r="C216" s="7">
        <v>46.79983901977539</v>
      </c>
      <c r="D216" s="7">
        <v>41.493690490722656</v>
      </c>
      <c r="E216" s="7">
        <v>40.3474006652832</v>
      </c>
      <c r="F216" s="7">
        <v>37.60068130493164</v>
      </c>
      <c r="G216" s="7">
        <v>36.91012954711914</v>
      </c>
      <c r="H216" s="7">
        <v>34.9571418762207</v>
      </c>
      <c r="I216" s="7">
        <v>31.741710662841797</v>
      </c>
      <c r="J216" s="7">
        <v>26.705270767211914</v>
      </c>
      <c r="K216" s="7">
        <v>25.722370147705078</v>
      </c>
      <c r="L216" s="5">
        <v>38.63278684616089</v>
      </c>
    </row>
    <row r="217" spans="1:12" ht="12.75">
      <c r="A217" t="s">
        <v>683</v>
      </c>
      <c r="B217" t="s">
        <v>684</v>
      </c>
      <c r="C217" s="7">
        <v>44.99966049194336</v>
      </c>
      <c r="D217" s="7">
        <v>40.00196075439453</v>
      </c>
      <c r="E217" s="7">
        <v>38.57442092895508</v>
      </c>
      <c r="F217" s="7">
        <v>36.24829864501953</v>
      </c>
      <c r="G217" s="7">
        <v>35.64051818847656</v>
      </c>
      <c r="H217" s="7">
        <v>33.54481887817383</v>
      </c>
      <c r="I217" s="7">
        <v>30.48365020751953</v>
      </c>
      <c r="J217" s="7">
        <v>25.945499420166016</v>
      </c>
      <c r="K217" s="7">
        <v>24.492769241333008</v>
      </c>
      <c r="L217" s="5">
        <v>37.15587358474731</v>
      </c>
    </row>
    <row r="218" spans="1:12" ht="12.75">
      <c r="A218" t="s">
        <v>685</v>
      </c>
      <c r="B218" t="s">
        <v>686</v>
      </c>
      <c r="C218" s="7">
        <v>43.235660552978516</v>
      </c>
      <c r="D218" s="7">
        <v>38.53744888305664</v>
      </c>
      <c r="E218" s="7">
        <v>36.87847137451172</v>
      </c>
      <c r="F218" s="7">
        <v>34.914798736572266</v>
      </c>
      <c r="G218" s="7">
        <v>34.38304901123047</v>
      </c>
      <c r="H218" s="7">
        <v>32.186580657958984</v>
      </c>
      <c r="I218" s="7">
        <v>29.27375030517578</v>
      </c>
      <c r="J218" s="7">
        <v>25.1960506439209</v>
      </c>
      <c r="K218" s="7">
        <v>23.334430694580078</v>
      </c>
      <c r="L218" s="5">
        <v>35.71787519454956</v>
      </c>
    </row>
    <row r="219" spans="1:12" ht="12.75">
      <c r="A219" t="s">
        <v>687</v>
      </c>
      <c r="B219" t="s">
        <v>688</v>
      </c>
      <c r="C219" s="7">
        <v>41.5275993347168</v>
      </c>
      <c r="D219" s="7">
        <v>37.11412048339844</v>
      </c>
      <c r="E219" s="7">
        <v>35.27022933959961</v>
      </c>
      <c r="F219" s="7">
        <v>33.614830017089844</v>
      </c>
      <c r="G219" s="7">
        <v>33.15163040161133</v>
      </c>
      <c r="H219" s="7">
        <v>30.889720916748047</v>
      </c>
      <c r="I219" s="7">
        <v>28.117740631103516</v>
      </c>
      <c r="J219" s="7">
        <v>24.46122932434082</v>
      </c>
      <c r="K219" s="7">
        <v>22.250280380249023</v>
      </c>
      <c r="L219" s="5">
        <v>34.33108058929443</v>
      </c>
    </row>
    <row r="220" spans="1:12" ht="12.75">
      <c r="A220" t="s">
        <v>689</v>
      </c>
      <c r="B220" t="s">
        <v>690</v>
      </c>
      <c r="C220" s="7">
        <v>39.88859939575195</v>
      </c>
      <c r="D220" s="7">
        <v>35.7417106628418</v>
      </c>
      <c r="E220" s="7">
        <v>33.754398345947266</v>
      </c>
      <c r="F220" s="7">
        <v>32.358760833740234</v>
      </c>
      <c r="G220" s="7">
        <v>31.95646095275879</v>
      </c>
      <c r="H220" s="7">
        <v>29.65802001953125</v>
      </c>
      <c r="I220" s="7">
        <v>27.018569946289062</v>
      </c>
      <c r="J220" s="7">
        <v>23.744230270385742</v>
      </c>
      <c r="K220" s="7">
        <v>21.23975944519043</v>
      </c>
      <c r="L220" s="5">
        <v>33.003336639404296</v>
      </c>
    </row>
    <row r="221" spans="1:12" ht="12.75">
      <c r="A221" t="s">
        <v>691</v>
      </c>
      <c r="B221" t="s">
        <v>692</v>
      </c>
      <c r="C221" s="7">
        <v>38.32637023925781</v>
      </c>
      <c r="D221" s="7">
        <v>34.4263801574707</v>
      </c>
      <c r="E221" s="7">
        <v>32.33147048950195</v>
      </c>
      <c r="F221" s="7">
        <v>31.153409957885742</v>
      </c>
      <c r="G221" s="7">
        <v>30.804569244384766</v>
      </c>
      <c r="H221" s="7">
        <v>28.492679595947266</v>
      </c>
      <c r="I221" s="7">
        <v>25.97715950012207</v>
      </c>
      <c r="J221" s="7">
        <v>23.047340393066406</v>
      </c>
      <c r="K221" s="7">
        <v>20.3001708984375</v>
      </c>
      <c r="L221" s="5">
        <v>31.73896852493286</v>
      </c>
    </row>
    <row r="222" spans="1:12" ht="12.75">
      <c r="A222" t="s">
        <v>693</v>
      </c>
      <c r="B222" t="s">
        <v>694</v>
      </c>
      <c r="C222" s="7">
        <v>36.84455108642578</v>
      </c>
      <c r="D222" s="7">
        <v>33.1715202331543</v>
      </c>
      <c r="E222" s="7">
        <v>30.99917984008789</v>
      </c>
      <c r="F222" s="7">
        <v>30.002689361572266</v>
      </c>
      <c r="G222" s="7">
        <v>29.70039939880371</v>
      </c>
      <c r="H222" s="7">
        <v>27.39307975769043</v>
      </c>
      <c r="I222" s="7">
        <v>24.99294090270996</v>
      </c>
      <c r="J222" s="7">
        <v>22.372129440307617</v>
      </c>
      <c r="K222" s="7">
        <v>19.427570343017578</v>
      </c>
      <c r="L222" s="5">
        <v>30.539668369293214</v>
      </c>
    </row>
    <row r="223" spans="1:12" ht="12.75">
      <c r="A223" t="s">
        <v>695</v>
      </c>
      <c r="B223" t="s">
        <v>696</v>
      </c>
      <c r="C223" s="7">
        <v>35.44377136230469</v>
      </c>
      <c r="D223" s="7">
        <v>31.9783992767334</v>
      </c>
      <c r="E223" s="7">
        <v>29.75358009338379</v>
      </c>
      <c r="F223" s="7">
        <v>28.908340454101562</v>
      </c>
      <c r="G223" s="7">
        <v>28.646320343017578</v>
      </c>
      <c r="H223" s="7">
        <v>26.35732078552246</v>
      </c>
      <c r="I223" s="7">
        <v>24.064350128173828</v>
      </c>
      <c r="J223" s="7">
        <v>21.719619750976562</v>
      </c>
      <c r="K223" s="7">
        <v>18.617399215698242</v>
      </c>
      <c r="L223" s="5">
        <v>29.40521514892578</v>
      </c>
    </row>
    <row r="224" spans="1:12" ht="12.75">
      <c r="A224" t="s">
        <v>697</v>
      </c>
      <c r="B224" t="s">
        <v>698</v>
      </c>
      <c r="C224" s="7">
        <v>34.12260055541992</v>
      </c>
      <c r="D224" s="7">
        <v>30.84670066833496</v>
      </c>
      <c r="E224" s="7">
        <v>28.589719772338867</v>
      </c>
      <c r="F224" s="7">
        <v>27.87047004699707</v>
      </c>
      <c r="G224" s="7">
        <v>27.64311981201172</v>
      </c>
      <c r="H224" s="7">
        <v>25.382720947265625</v>
      </c>
      <c r="I224" s="7">
        <v>23.189159393310547</v>
      </c>
      <c r="J224" s="7">
        <v>21.090349197387695</v>
      </c>
      <c r="K224" s="7">
        <v>17.864910125732422</v>
      </c>
      <c r="L224" s="5">
        <v>28.334064731597902</v>
      </c>
    </row>
    <row r="225" spans="1:12" ht="12.75">
      <c r="A225" t="s">
        <v>699</v>
      </c>
      <c r="B225" t="s">
        <v>700</v>
      </c>
      <c r="C225" s="7">
        <v>32.87826919555664</v>
      </c>
      <c r="D225" s="7">
        <v>29.7750301361084</v>
      </c>
      <c r="E225" s="7">
        <v>27.50225067138672</v>
      </c>
      <c r="F225" s="7">
        <v>26.88804054260254</v>
      </c>
      <c r="G225" s="7">
        <v>26.69046974182129</v>
      </c>
      <c r="H225" s="7">
        <v>24.466100692749023</v>
      </c>
      <c r="I225" s="7">
        <v>22.364730834960938</v>
      </c>
      <c r="J225" s="7">
        <v>20.484529495239258</v>
      </c>
      <c r="K225" s="7">
        <v>17.1653995513916</v>
      </c>
      <c r="L225" s="5">
        <v>27.323818416595458</v>
      </c>
    </row>
    <row r="226" spans="1:12" ht="12.75">
      <c r="A226" t="s">
        <v>701</v>
      </c>
      <c r="B226" t="s">
        <v>702</v>
      </c>
      <c r="C226" s="7">
        <v>31.707170486450195</v>
      </c>
      <c r="D226" s="7">
        <v>28.761259078979492</v>
      </c>
      <c r="E226" s="7">
        <v>26.485700607299805</v>
      </c>
      <c r="F226" s="7">
        <v>25.959239959716797</v>
      </c>
      <c r="G226" s="7">
        <v>25.787189483642578</v>
      </c>
      <c r="H226" s="7">
        <v>23.60409927368164</v>
      </c>
      <c r="I226" s="7">
        <v>21.588220596313477</v>
      </c>
      <c r="J226" s="7">
        <v>19.902080535888672</v>
      </c>
      <c r="K226" s="7">
        <v>16.5144100189209</v>
      </c>
      <c r="L226" s="5">
        <v>26.37155834197998</v>
      </c>
    </row>
  </sheetData>
  <printOptions horizontalCentered="1"/>
  <pageMargins left="0.75" right="0.75" top="0.75" bottom="0.75" header="0.5" footer="0.5"/>
  <pageSetup fitToHeight="3" fitToWidth="1" horizontalDpi="300" verticalDpi="300" orientation="landscape" scale="48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BP226"/>
  <sheetViews>
    <sheetView showGridLines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2" max="2" width="30.7109375" style="0" customWidth="1"/>
    <col min="3" max="11" width="10.7109375" style="7" customWidth="1"/>
    <col min="12" max="16384" width="9.140625" style="7" customWidth="1"/>
  </cols>
  <sheetData>
    <row r="2" ht="18">
      <c r="A2" s="165" t="s">
        <v>258</v>
      </c>
    </row>
    <row r="4" spans="2:11" ht="12" customHeight="1" thickBot="1">
      <c r="B4" s="23"/>
      <c r="C4" s="29" t="s">
        <v>258</v>
      </c>
      <c r="D4" s="30"/>
      <c r="E4" s="30"/>
      <c r="F4" s="30"/>
      <c r="G4" s="30"/>
      <c r="H4" s="30"/>
      <c r="I4" s="30"/>
      <c r="J4" s="30"/>
      <c r="K4" s="31"/>
    </row>
    <row r="5" spans="2:3" ht="12.75">
      <c r="B5" s="23"/>
      <c r="C5" s="32"/>
    </row>
    <row r="6" spans="1:11" ht="12.75">
      <c r="A6" s="40" t="s">
        <v>26</v>
      </c>
      <c r="B6" s="40" t="s">
        <v>26</v>
      </c>
      <c r="C6" s="33"/>
      <c r="D6" s="32"/>
      <c r="E6" s="32" t="s">
        <v>27</v>
      </c>
      <c r="F6" s="32" t="s">
        <v>28</v>
      </c>
      <c r="G6" s="32" t="s">
        <v>29</v>
      </c>
      <c r="H6" s="32" t="s">
        <v>30</v>
      </c>
      <c r="I6" s="32" t="s">
        <v>28</v>
      </c>
      <c r="J6" s="32" t="s">
        <v>31</v>
      </c>
      <c r="K6" s="32" t="s">
        <v>32</v>
      </c>
    </row>
    <row r="7" spans="1:11" ht="12.75">
      <c r="A7" s="40" t="s">
        <v>156</v>
      </c>
      <c r="B7" s="40" t="s">
        <v>126</v>
      </c>
      <c r="C7" s="33" t="s">
        <v>33</v>
      </c>
      <c r="D7" s="33" t="s">
        <v>34</v>
      </c>
      <c r="E7" s="33" t="s">
        <v>35</v>
      </c>
      <c r="F7" s="33" t="s">
        <v>35</v>
      </c>
      <c r="G7" s="33" t="s">
        <v>35</v>
      </c>
      <c r="H7" s="33" t="s">
        <v>36</v>
      </c>
      <c r="I7" s="33" t="s">
        <v>36</v>
      </c>
      <c r="J7" s="33" t="s">
        <v>36</v>
      </c>
      <c r="K7" s="33" t="s">
        <v>36</v>
      </c>
    </row>
    <row r="8" spans="1:11" ht="12.75">
      <c r="A8" s="40" t="s">
        <v>168</v>
      </c>
      <c r="B8" s="40" t="s">
        <v>168</v>
      </c>
      <c r="C8" s="32" t="s">
        <v>259</v>
      </c>
      <c r="D8" s="32" t="s">
        <v>259</v>
      </c>
      <c r="E8" s="32" t="s">
        <v>259</v>
      </c>
      <c r="F8" s="32" t="s">
        <v>259</v>
      </c>
      <c r="G8" s="32" t="s">
        <v>259</v>
      </c>
      <c r="H8" s="32" t="s">
        <v>259</v>
      </c>
      <c r="I8" s="32" t="s">
        <v>259</v>
      </c>
      <c r="J8" s="32" t="s">
        <v>259</v>
      </c>
      <c r="K8" s="32" t="s">
        <v>259</v>
      </c>
    </row>
    <row r="9" spans="1:11" ht="12.75">
      <c r="A9" s="1"/>
      <c r="B9" s="1"/>
      <c r="C9" s="34"/>
      <c r="D9" s="34"/>
      <c r="E9" s="34"/>
      <c r="F9" s="34"/>
      <c r="G9" s="34"/>
      <c r="H9" s="34"/>
      <c r="I9" s="34"/>
      <c r="J9" s="34"/>
      <c r="K9" s="34"/>
    </row>
    <row r="10" spans="1:68" ht="12.75" hidden="1">
      <c r="A10" s="6" t="s">
        <v>260</v>
      </c>
      <c r="B10" s="6" t="s">
        <v>261</v>
      </c>
      <c r="C10" s="109" t="s">
        <v>262</v>
      </c>
      <c r="D10" s="109" t="s">
        <v>263</v>
      </c>
      <c r="E10" s="109" t="s">
        <v>264</v>
      </c>
      <c r="F10" s="109" t="s">
        <v>265</v>
      </c>
      <c r="G10" s="109" t="s">
        <v>266</v>
      </c>
      <c r="H10" s="109" t="s">
        <v>267</v>
      </c>
      <c r="I10" s="109" t="s">
        <v>268</v>
      </c>
      <c r="J10" s="109" t="s">
        <v>269</v>
      </c>
      <c r="K10" s="109" t="s">
        <v>270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12" ht="12.75">
      <c r="A11" t="s">
        <v>271</v>
      </c>
      <c r="B11" t="s">
        <v>272</v>
      </c>
      <c r="C11" s="7">
        <v>0.12047559767961502</v>
      </c>
      <c r="D11" s="7">
        <v>0.142194002866745</v>
      </c>
      <c r="E11" s="7">
        <v>0.1424289047718048</v>
      </c>
      <c r="F11" s="7">
        <v>0.1997440904378891</v>
      </c>
      <c r="G11" s="7">
        <v>0.2627834975719452</v>
      </c>
      <c r="H11" s="7">
        <v>0.21926820278167725</v>
      </c>
      <c r="I11" s="7">
        <v>0.28270941972732544</v>
      </c>
      <c r="J11" s="7">
        <v>0.433898389339447</v>
      </c>
      <c r="K11" s="7">
        <v>0.658649206161499</v>
      </c>
      <c r="L11" s="7">
        <v>0.21719330549240112</v>
      </c>
    </row>
    <row r="12" spans="1:12" ht="12.75">
      <c r="A12" t="s">
        <v>273</v>
      </c>
      <c r="B12" t="s">
        <v>274</v>
      </c>
      <c r="C12" s="7">
        <v>0.12146570533514023</v>
      </c>
      <c r="D12" s="7">
        <v>0.1437273919582367</v>
      </c>
      <c r="E12" s="7">
        <v>0.14338800311088562</v>
      </c>
      <c r="F12" s="7">
        <v>0.20111151039600372</v>
      </c>
      <c r="G12" s="7">
        <v>0.26459139585494995</v>
      </c>
      <c r="H12" s="7">
        <v>0.22140949964523315</v>
      </c>
      <c r="I12" s="7">
        <v>0.28467857837677</v>
      </c>
      <c r="J12" s="7">
        <v>0.4372066855430603</v>
      </c>
      <c r="K12" s="7">
        <v>0.6633999347686768</v>
      </c>
      <c r="L12" s="7">
        <v>0.21894123017787934</v>
      </c>
    </row>
    <row r="13" spans="1:12" ht="12.75">
      <c r="A13" t="s">
        <v>275</v>
      </c>
      <c r="B13" t="s">
        <v>276</v>
      </c>
      <c r="C13" s="7">
        <v>0.12684540450572968</v>
      </c>
      <c r="D13" s="7">
        <v>0.15214429795742035</v>
      </c>
      <c r="E13" s="7">
        <v>0.1479583978652954</v>
      </c>
      <c r="F13" s="7">
        <v>0.20684759318828583</v>
      </c>
      <c r="G13" s="7">
        <v>0.27142229676246643</v>
      </c>
      <c r="H13" s="7">
        <v>0.23933500051498413</v>
      </c>
      <c r="I13" s="7">
        <v>0.3106440007686615</v>
      </c>
      <c r="J13" s="7">
        <v>0.47103020548820496</v>
      </c>
      <c r="K13" s="7">
        <v>0.7050448060035706</v>
      </c>
      <c r="L13" s="7">
        <v>0.23355810925364495</v>
      </c>
    </row>
    <row r="14" spans="1:12" ht="12.75">
      <c r="A14" t="s">
        <v>277</v>
      </c>
      <c r="B14" t="s">
        <v>278</v>
      </c>
      <c r="C14" s="7">
        <v>0.13316109776496887</v>
      </c>
      <c r="D14" s="7">
        <v>0.16199640929698944</v>
      </c>
      <c r="E14" s="7">
        <v>0.1529259979724884</v>
      </c>
      <c r="F14" s="7">
        <v>0.21309098601341248</v>
      </c>
      <c r="G14" s="7">
        <v>0.2787370979785919</v>
      </c>
      <c r="H14" s="7">
        <v>0.25732770562171936</v>
      </c>
      <c r="I14" s="7">
        <v>0.336495578289032</v>
      </c>
      <c r="J14" s="7">
        <v>0.505003809928894</v>
      </c>
      <c r="K14" s="7">
        <v>0.749012291431427</v>
      </c>
      <c r="L14" s="7">
        <v>0.24889737367630005</v>
      </c>
    </row>
    <row r="15" spans="1:12" ht="12.75">
      <c r="A15" t="s">
        <v>279</v>
      </c>
      <c r="B15" t="s">
        <v>280</v>
      </c>
      <c r="C15" s="7">
        <v>0.14061979949474335</v>
      </c>
      <c r="D15" s="7">
        <v>0.17358548939228058</v>
      </c>
      <c r="E15" s="7">
        <v>0.1584049016237259</v>
      </c>
      <c r="F15" s="7">
        <v>0.21995849907398224</v>
      </c>
      <c r="G15" s="7">
        <v>0.28666308522224426</v>
      </c>
      <c r="H15" s="7">
        <v>0.2756253182888031</v>
      </c>
      <c r="I15" s="7">
        <v>0.36255499720573425</v>
      </c>
      <c r="J15" s="7">
        <v>0.539355993270874</v>
      </c>
      <c r="K15" s="7">
        <v>0.7958704233169556</v>
      </c>
      <c r="L15" s="7">
        <v>0.2652212235331535</v>
      </c>
    </row>
    <row r="16" spans="1:12" ht="12.75">
      <c r="A16" t="s">
        <v>281</v>
      </c>
      <c r="B16" t="s">
        <v>282</v>
      </c>
      <c r="C16" s="7">
        <v>0.1494515985250473</v>
      </c>
      <c r="D16" s="7">
        <v>0.18725740909576416</v>
      </c>
      <c r="E16" s="7">
        <v>0.16454599797725677</v>
      </c>
      <c r="F16" s="7">
        <v>0.22758930921554565</v>
      </c>
      <c r="G16" s="7">
        <v>0.29537659883499146</v>
      </c>
      <c r="H16" s="7">
        <v>0.29441189765930176</v>
      </c>
      <c r="I16" s="7">
        <v>0.3891085684299469</v>
      </c>
      <c r="J16" s="7">
        <v>0.5742818117141724</v>
      </c>
      <c r="K16" s="7">
        <v>0.8455568552017212</v>
      </c>
      <c r="L16" s="7">
        <v>0.2827651755511761</v>
      </c>
    </row>
    <row r="17" spans="1:12" ht="12.75">
      <c r="A17" t="s">
        <v>283</v>
      </c>
      <c r="B17" t="s">
        <v>284</v>
      </c>
      <c r="C17" s="7">
        <v>0.15990599989891052</v>
      </c>
      <c r="D17" s="7">
        <v>0.2034008949995041</v>
      </c>
      <c r="E17" s="7">
        <v>0.17150039970874786</v>
      </c>
      <c r="F17" s="7">
        <v>0.23612350225448608</v>
      </c>
      <c r="G17" s="7">
        <v>0.30507057905197144</v>
      </c>
      <c r="H17" s="7">
        <v>0.31379997730255127</v>
      </c>
      <c r="I17" s="7">
        <v>0.4163497984409332</v>
      </c>
      <c r="J17" s="7">
        <v>0.6099026799201965</v>
      </c>
      <c r="K17" s="7">
        <v>0.8976117968559265</v>
      </c>
      <c r="L17" s="7">
        <v>0.30173025891184807</v>
      </c>
    </row>
    <row r="18" spans="1:12" ht="12.75">
      <c r="A18" t="s">
        <v>285</v>
      </c>
      <c r="B18" t="s">
        <v>286</v>
      </c>
      <c r="C18" s="7">
        <v>0.1722497045993805</v>
      </c>
      <c r="D18" s="7">
        <v>0.22244849801063538</v>
      </c>
      <c r="E18" s="7">
        <v>0.17937950789928436</v>
      </c>
      <c r="F18" s="7">
        <v>0.2456739991903305</v>
      </c>
      <c r="G18" s="7">
        <v>0.3159102201461792</v>
      </c>
      <c r="H18" s="7">
        <v>0.3338257968425751</v>
      </c>
      <c r="I18" s="7">
        <v>0.4443598985671997</v>
      </c>
      <c r="J18" s="7">
        <v>0.6462604999542236</v>
      </c>
      <c r="K18" s="7">
        <v>0.9514790177345276</v>
      </c>
      <c r="L18" s="7">
        <v>0.3222894358634949</v>
      </c>
    </row>
    <row r="19" spans="1:12" ht="12.75">
      <c r="A19" t="s">
        <v>287</v>
      </c>
      <c r="B19" t="s">
        <v>288</v>
      </c>
      <c r="C19" s="7">
        <v>0.18615761399269104</v>
      </c>
      <c r="D19" s="7">
        <v>0.2438964992761612</v>
      </c>
      <c r="E19" s="7">
        <v>0.1882403939962387</v>
      </c>
      <c r="F19" s="7">
        <v>0.25631219148635864</v>
      </c>
      <c r="G19" s="7">
        <v>0.3280044198036194</v>
      </c>
      <c r="H19" s="7">
        <v>0.35446450114250183</v>
      </c>
      <c r="I19" s="7">
        <v>0.4731296896934509</v>
      </c>
      <c r="J19" s="7">
        <v>0.6833387613296509</v>
      </c>
      <c r="K19" s="7">
        <v>1.0066709518432617</v>
      </c>
      <c r="L19" s="7">
        <v>0.34422236755490304</v>
      </c>
    </row>
    <row r="20" spans="1:12" ht="12.75">
      <c r="A20" t="s">
        <v>289</v>
      </c>
      <c r="B20" t="s">
        <v>290</v>
      </c>
      <c r="C20" s="7">
        <v>0.20036420226097107</v>
      </c>
      <c r="D20" s="7">
        <v>0.26572999358177185</v>
      </c>
      <c r="E20" s="7">
        <v>0.19809718430042267</v>
      </c>
      <c r="F20" s="7">
        <v>0.2680701017379761</v>
      </c>
      <c r="G20" s="7">
        <v>0.341405987739563</v>
      </c>
      <c r="H20" s="7">
        <v>0.37565621733665466</v>
      </c>
      <c r="I20" s="7">
        <v>0.5025957226753235</v>
      </c>
      <c r="J20" s="7">
        <v>0.7210884094238281</v>
      </c>
      <c r="K20" s="7">
        <v>1.0628169775009155</v>
      </c>
      <c r="L20" s="7">
        <v>0.36670983538031576</v>
      </c>
    </row>
    <row r="21" spans="1:12" ht="12.75">
      <c r="A21" t="s">
        <v>291</v>
      </c>
      <c r="B21" t="s">
        <v>292</v>
      </c>
      <c r="C21" s="7">
        <v>0.21479679644107819</v>
      </c>
      <c r="D21" s="7">
        <v>0.2878496050834656</v>
      </c>
      <c r="E21" s="7">
        <v>0.2089426964521408</v>
      </c>
      <c r="F21" s="7">
        <v>0.28095489740371704</v>
      </c>
      <c r="G21" s="7">
        <v>0.3561275005340576</v>
      </c>
      <c r="H21" s="7">
        <v>0.39732712507247925</v>
      </c>
      <c r="I21" s="7">
        <v>0.5326707363128662</v>
      </c>
      <c r="J21" s="7">
        <v>0.7594471573829651</v>
      </c>
      <c r="K21" s="7">
        <v>1.1196500062942505</v>
      </c>
      <c r="L21" s="7">
        <v>0.38966925367712973</v>
      </c>
    </row>
    <row r="22" spans="1:12" ht="12.75">
      <c r="A22" t="s">
        <v>293</v>
      </c>
      <c r="B22" t="s">
        <v>294</v>
      </c>
      <c r="C22" s="7">
        <v>0.22942569851875305</v>
      </c>
      <c r="D22" s="7">
        <v>0.31022730469703674</v>
      </c>
      <c r="E22" s="7">
        <v>0.22076749801635742</v>
      </c>
      <c r="F22" s="7">
        <v>0.2949640154838562</v>
      </c>
      <c r="G22" s="7">
        <v>0.37216222286224365</v>
      </c>
      <c r="H22" s="7">
        <v>0.419403612613678</v>
      </c>
      <c r="I22" s="7">
        <v>0.5632632970809937</v>
      </c>
      <c r="J22" s="7">
        <v>0.7983505725860596</v>
      </c>
      <c r="K22" s="7">
        <v>1.1769870519638062</v>
      </c>
      <c r="L22" s="7">
        <v>0.4130475425720215</v>
      </c>
    </row>
    <row r="23" spans="1:12" ht="12.75">
      <c r="A23" t="s">
        <v>295</v>
      </c>
      <c r="B23" t="s">
        <v>296</v>
      </c>
      <c r="C23" s="7">
        <v>0.24421900510787964</v>
      </c>
      <c r="D23" s="7">
        <v>0.332830011844635</v>
      </c>
      <c r="E23" s="7">
        <v>0.23357099294662476</v>
      </c>
      <c r="F23" s="7">
        <v>0.3100973963737488</v>
      </c>
      <c r="G23" s="7">
        <v>0.3895004987716675</v>
      </c>
      <c r="H23" s="7">
        <v>0.4418199956417084</v>
      </c>
      <c r="I23" s="7">
        <v>0.5942898988723755</v>
      </c>
      <c r="J23" s="7">
        <v>0.8377375602722168</v>
      </c>
      <c r="K23" s="7">
        <v>1.2347010374069214</v>
      </c>
      <c r="L23" s="7">
        <v>0.43679562270641326</v>
      </c>
    </row>
    <row r="24" spans="1:12" ht="12.75">
      <c r="A24" t="s">
        <v>297</v>
      </c>
      <c r="B24" t="s">
        <v>298</v>
      </c>
      <c r="C24" s="7">
        <v>0.2591468095779419</v>
      </c>
      <c r="D24" s="7">
        <v>0.3556241989135742</v>
      </c>
      <c r="E24" s="7">
        <v>0.24735450744628906</v>
      </c>
      <c r="F24" s="7">
        <v>0.3263489007949829</v>
      </c>
      <c r="G24" s="7">
        <v>0.40812069177627563</v>
      </c>
      <c r="H24" s="7">
        <v>0.4645206034183502</v>
      </c>
      <c r="I24" s="7">
        <v>0.6256780028343201</v>
      </c>
      <c r="J24" s="7">
        <v>0.8775523900985718</v>
      </c>
      <c r="K24" s="7">
        <v>1.292707085609436</v>
      </c>
      <c r="L24" s="7">
        <v>0.4608700114488602</v>
      </c>
    </row>
    <row r="25" spans="1:12" ht="12.75">
      <c r="A25" t="s">
        <v>299</v>
      </c>
      <c r="B25" t="s">
        <v>300</v>
      </c>
      <c r="C25" s="7">
        <v>0.2739852964878082</v>
      </c>
      <c r="D25" s="7">
        <v>0.3782503008842468</v>
      </c>
      <c r="E25" s="7">
        <v>0.2620199918746948</v>
      </c>
      <c r="F25" s="7">
        <v>0.3435741066932678</v>
      </c>
      <c r="G25" s="7">
        <v>0.4278258979320526</v>
      </c>
      <c r="H25" s="7">
        <v>0.4874599874019623</v>
      </c>
      <c r="I25" s="7">
        <v>0.6573674082756042</v>
      </c>
      <c r="J25" s="7">
        <v>0.9177459478378296</v>
      </c>
      <c r="K25" s="7">
        <v>1.350944995880127</v>
      </c>
      <c r="L25" s="7">
        <v>0.48509549975395205</v>
      </c>
    </row>
    <row r="26" spans="1:12" ht="12.75">
      <c r="A26" t="s">
        <v>301</v>
      </c>
      <c r="B26" t="s">
        <v>302</v>
      </c>
      <c r="C26" s="7">
        <v>0.28878679871559143</v>
      </c>
      <c r="D26" s="7">
        <v>0.40080440044403076</v>
      </c>
      <c r="E26" s="7">
        <v>0.27755969762802124</v>
      </c>
      <c r="F26" s="7">
        <v>0.361746609210968</v>
      </c>
      <c r="G26" s="7">
        <v>0.44856682419776917</v>
      </c>
      <c r="H26" s="7">
        <v>0.5106022953987122</v>
      </c>
      <c r="I26" s="7">
        <v>0.6893090009689331</v>
      </c>
      <c r="J26" s="7">
        <v>0.9582759141921997</v>
      </c>
      <c r="K26" s="7">
        <v>1.4093749523162842</v>
      </c>
      <c r="L26" s="7">
        <v>0.50948695063591</v>
      </c>
    </row>
    <row r="27" spans="1:12" ht="12.75">
      <c r="A27" t="s">
        <v>303</v>
      </c>
      <c r="B27" t="s">
        <v>304</v>
      </c>
      <c r="C27" s="7">
        <v>0.30365628004074097</v>
      </c>
      <c r="D27" s="7">
        <v>0.4234687089920044</v>
      </c>
      <c r="E27" s="7">
        <v>0.29400691390037537</v>
      </c>
      <c r="F27" s="7">
        <v>0.38089150190353394</v>
      </c>
      <c r="G27" s="7">
        <v>0.47035709023475647</v>
      </c>
      <c r="H27" s="7">
        <v>0.5339193940162659</v>
      </c>
      <c r="I27" s="7">
        <v>0.7214637994766235</v>
      </c>
      <c r="J27" s="7">
        <v>0.9991058111190796</v>
      </c>
      <c r="K27" s="7">
        <v>1.4679700136184692</v>
      </c>
      <c r="L27" s="7">
        <v>0.534101040661335</v>
      </c>
    </row>
    <row r="28" spans="1:12" ht="12.75">
      <c r="A28" t="s">
        <v>305</v>
      </c>
      <c r="B28" t="s">
        <v>306</v>
      </c>
      <c r="C28" s="7">
        <v>0.31857940554618835</v>
      </c>
      <c r="D28" s="7">
        <v>0.4462237060070038</v>
      </c>
      <c r="E28" s="7">
        <v>0.3114057779312134</v>
      </c>
      <c r="F28" s="7">
        <v>0.40104568004608154</v>
      </c>
      <c r="G28" s="7">
        <v>0.4932241141796112</v>
      </c>
      <c r="H28" s="7">
        <v>0.5573894381523132</v>
      </c>
      <c r="I28" s="7">
        <v>0.7538007497787476</v>
      </c>
      <c r="J28" s="7">
        <v>1.0402050018310547</v>
      </c>
      <c r="K28" s="7">
        <v>1.5267109870910645</v>
      </c>
      <c r="L28" s="7">
        <v>0.5589223957061767</v>
      </c>
    </row>
    <row r="29" spans="1:12" ht="12.75">
      <c r="A29" t="s">
        <v>307</v>
      </c>
      <c r="B29" t="s">
        <v>308</v>
      </c>
      <c r="C29" s="7">
        <v>0.33354461193084717</v>
      </c>
      <c r="D29" s="7">
        <v>0.46905311942100525</v>
      </c>
      <c r="E29" s="7">
        <v>0.3298107087612152</v>
      </c>
      <c r="F29" s="7">
        <v>0.4222571849822998</v>
      </c>
      <c r="G29" s="7">
        <v>0.5172078013420105</v>
      </c>
      <c r="H29" s="7">
        <v>0.5809957385063171</v>
      </c>
      <c r="I29" s="7">
        <v>0.7862952947616577</v>
      </c>
      <c r="J29" s="7">
        <v>1.081549048423767</v>
      </c>
      <c r="K29" s="7">
        <v>1.5855839252471924</v>
      </c>
      <c r="L29" s="7">
        <v>0.5839406254887581</v>
      </c>
    </row>
    <row r="30" spans="1:12" ht="12.75">
      <c r="A30" t="s">
        <v>309</v>
      </c>
      <c r="B30" t="s">
        <v>310</v>
      </c>
      <c r="C30" s="7">
        <v>0.34854260087013245</v>
      </c>
      <c r="D30" s="7">
        <v>0.49194371700286865</v>
      </c>
      <c r="E30" s="7">
        <v>0.3492850065231323</v>
      </c>
      <c r="F30" s="7">
        <v>0.44458407163619995</v>
      </c>
      <c r="G30" s="7">
        <v>0.5423595905303955</v>
      </c>
      <c r="H30" s="7">
        <v>0.6047257781028748</v>
      </c>
      <c r="I30" s="7">
        <v>0.8189285397529602</v>
      </c>
      <c r="J30" s="7">
        <v>1.123115062713623</v>
      </c>
      <c r="K30" s="7">
        <v>1.644582986831665</v>
      </c>
      <c r="L30" s="7">
        <v>0.6091496574878693</v>
      </c>
    </row>
    <row r="31" spans="1:12" ht="12.75">
      <c r="A31" t="s">
        <v>311</v>
      </c>
      <c r="B31" t="s">
        <v>312</v>
      </c>
      <c r="C31" s="7">
        <v>0.3635661005973816</v>
      </c>
      <c r="D31" s="7">
        <v>0.5148842930793762</v>
      </c>
      <c r="E31" s="7">
        <v>0.3699016273021698</v>
      </c>
      <c r="F31" s="7">
        <v>0.46809470653533936</v>
      </c>
      <c r="G31" s="7">
        <v>0.5687425136566162</v>
      </c>
      <c r="H31" s="7">
        <v>0.6285703182220459</v>
      </c>
      <c r="I31" s="7">
        <v>0.8516853451728821</v>
      </c>
      <c r="J31" s="7">
        <v>1.1648889780044556</v>
      </c>
      <c r="K31" s="7">
        <v>1.7037049531936646</v>
      </c>
      <c r="L31" s="7">
        <v>0.6345471206307411</v>
      </c>
    </row>
    <row r="32" spans="1:12" ht="12.75">
      <c r="A32" t="s">
        <v>313</v>
      </c>
      <c r="B32" t="s">
        <v>314</v>
      </c>
      <c r="C32" s="7">
        <v>0.378609299659729</v>
      </c>
      <c r="D32" s="7">
        <v>0.5378659963607788</v>
      </c>
      <c r="E32" s="7">
        <v>0.3917417824268341</v>
      </c>
      <c r="F32" s="7">
        <v>0.4928670823574066</v>
      </c>
      <c r="G32" s="7">
        <v>0.5964301824569702</v>
      </c>
      <c r="H32" s="7">
        <v>0.6525224447250366</v>
      </c>
      <c r="I32" s="7">
        <v>0.8845540881156921</v>
      </c>
      <c r="J32" s="7">
        <v>1.206853985786438</v>
      </c>
      <c r="K32" s="7">
        <v>1.7629449367523193</v>
      </c>
      <c r="L32" s="7">
        <v>0.6601332086324692</v>
      </c>
    </row>
    <row r="33" spans="1:12" ht="12.75">
      <c r="A33" t="s">
        <v>315</v>
      </c>
      <c r="B33" t="s">
        <v>316</v>
      </c>
      <c r="C33" s="7">
        <v>0.393667608499527</v>
      </c>
      <c r="D33" s="7">
        <v>0.5608813166618347</v>
      </c>
      <c r="E33" s="7">
        <v>0.41489630937576294</v>
      </c>
      <c r="F33" s="7">
        <v>0.5189887881278992</v>
      </c>
      <c r="G33" s="7">
        <v>0.6255067586898804</v>
      </c>
      <c r="H33" s="7">
        <v>0.6765776872634888</v>
      </c>
      <c r="I33" s="7">
        <v>0.9175261855125427</v>
      </c>
      <c r="J33" s="7">
        <v>1.2490010261535645</v>
      </c>
      <c r="K33" s="7">
        <v>1.8223060369491577</v>
      </c>
      <c r="L33" s="7">
        <v>0.685911368727684</v>
      </c>
    </row>
    <row r="34" spans="1:12" ht="12.75">
      <c r="A34" t="s">
        <v>317</v>
      </c>
      <c r="B34" t="s">
        <v>318</v>
      </c>
      <c r="C34" s="7">
        <v>0.40873730182647705</v>
      </c>
      <c r="D34" s="7">
        <v>0.5839242935180664</v>
      </c>
      <c r="E34" s="7">
        <v>0.4394649267196655</v>
      </c>
      <c r="F34" s="7">
        <v>0.5465574860572815</v>
      </c>
      <c r="G34" s="7">
        <v>0.6560671329498291</v>
      </c>
      <c r="H34" s="7">
        <v>0.7007330060005188</v>
      </c>
      <c r="I34" s="7">
        <v>0.9505950212478638</v>
      </c>
      <c r="J34" s="7">
        <v>1.2913219928741455</v>
      </c>
      <c r="K34" s="7">
        <v>1.8817880153656006</v>
      </c>
      <c r="L34" s="7">
        <v>0.7118870192766189</v>
      </c>
    </row>
    <row r="35" spans="1:12" ht="12.75">
      <c r="A35" t="s">
        <v>319</v>
      </c>
      <c r="B35" t="s">
        <v>320</v>
      </c>
      <c r="C35" s="7">
        <v>0.12469570338726044</v>
      </c>
      <c r="D35" s="7">
        <v>0.14644870162010193</v>
      </c>
      <c r="E35" s="7">
        <v>0.14430589973926544</v>
      </c>
      <c r="F35" s="7">
        <v>0.2036665976047516</v>
      </c>
      <c r="G35" s="7">
        <v>0.2657843828201294</v>
      </c>
      <c r="H35" s="7">
        <v>0.2237815111875534</v>
      </c>
      <c r="I35" s="7">
        <v>0.28480949997901917</v>
      </c>
      <c r="J35" s="7">
        <v>0.4377765953540802</v>
      </c>
      <c r="K35" s="7">
        <v>0.7014399766921997</v>
      </c>
      <c r="L35" s="7">
        <v>0.2228275255858898</v>
      </c>
    </row>
    <row r="36" spans="1:12" ht="12.75">
      <c r="A36" t="s">
        <v>321</v>
      </c>
      <c r="B36" t="s">
        <v>322</v>
      </c>
      <c r="C36" s="7">
        <v>0.12566490471363068</v>
      </c>
      <c r="D36" s="7">
        <v>0.14798660576343536</v>
      </c>
      <c r="E36" s="7">
        <v>0.14526650309562683</v>
      </c>
      <c r="F36" s="7">
        <v>0.20501118898391724</v>
      </c>
      <c r="G36" s="7">
        <v>0.2675943970680237</v>
      </c>
      <c r="H36" s="7">
        <v>0.2258988916873932</v>
      </c>
      <c r="I36" s="7">
        <v>0.28691351413726807</v>
      </c>
      <c r="J36" s="7">
        <v>0.4411180019378662</v>
      </c>
      <c r="K36" s="7">
        <v>0.7053773999214172</v>
      </c>
      <c r="L36" s="7">
        <v>0.22455459713935852</v>
      </c>
    </row>
    <row r="37" spans="1:12" ht="12.75">
      <c r="A37" t="s">
        <v>323</v>
      </c>
      <c r="B37" t="s">
        <v>324</v>
      </c>
      <c r="C37" s="7">
        <v>0.13100530207157135</v>
      </c>
      <c r="D37" s="7">
        <v>0.15640760958194733</v>
      </c>
      <c r="E37" s="7">
        <v>0.1498904973268509</v>
      </c>
      <c r="F37" s="7">
        <v>0.2107473909854889</v>
      </c>
      <c r="G37" s="7">
        <v>0.2744961082935333</v>
      </c>
      <c r="H37" s="7">
        <v>0.24382419884204865</v>
      </c>
      <c r="I37" s="7">
        <v>0.3131664991378784</v>
      </c>
      <c r="J37" s="7">
        <v>0.4750490188598633</v>
      </c>
      <c r="K37" s="7">
        <v>0.7453648447990417</v>
      </c>
      <c r="L37" s="7">
        <v>0.2391435320675373</v>
      </c>
    </row>
    <row r="38" spans="1:12" ht="12.75">
      <c r="A38" t="s">
        <v>325</v>
      </c>
      <c r="B38" t="s">
        <v>326</v>
      </c>
      <c r="C38" s="7">
        <v>0.1372527927160263</v>
      </c>
      <c r="D38" s="7">
        <v>0.16625641286373138</v>
      </c>
      <c r="E38" s="7">
        <v>0.15496990084648132</v>
      </c>
      <c r="F38" s="7">
        <v>0.21701450645923615</v>
      </c>
      <c r="G38" s="7">
        <v>0.2819632887840271</v>
      </c>
      <c r="H38" s="7">
        <v>0.261820912361145</v>
      </c>
      <c r="I38" s="7">
        <v>0.3394128084182739</v>
      </c>
      <c r="J38" s="7">
        <v>0.5091689825057983</v>
      </c>
      <c r="K38" s="7">
        <v>0.7864298820495605</v>
      </c>
      <c r="L38" s="7">
        <v>0.2544108046591282</v>
      </c>
    </row>
    <row r="39" spans="1:12" ht="12.75">
      <c r="A39" t="s">
        <v>327</v>
      </c>
      <c r="B39" t="s">
        <v>328</v>
      </c>
      <c r="C39" s="7">
        <v>0.1446034014225006</v>
      </c>
      <c r="D39" s="7">
        <v>0.17782199382781982</v>
      </c>
      <c r="E39" s="7">
        <v>0.16059450805187225</v>
      </c>
      <c r="F39" s="7">
        <v>0.22391270101070404</v>
      </c>
      <c r="G39" s="7">
        <v>0.2901014983654022</v>
      </c>
      <c r="H39" s="7">
        <v>0.2800886034965515</v>
      </c>
      <c r="I39" s="7">
        <v>0.3658689260482788</v>
      </c>
      <c r="J39" s="7">
        <v>0.5436399579048157</v>
      </c>
      <c r="K39" s="7">
        <v>0.829162061214447</v>
      </c>
      <c r="L39" s="7">
        <v>0.27058366596698763</v>
      </c>
    </row>
    <row r="40" spans="1:12" ht="12.75">
      <c r="A40" t="s">
        <v>329</v>
      </c>
      <c r="B40" t="s">
        <v>330</v>
      </c>
      <c r="C40" s="7">
        <v>0.1532789021730423</v>
      </c>
      <c r="D40" s="7">
        <v>0.19143511354923248</v>
      </c>
      <c r="E40" s="7">
        <v>0.16686411201953888</v>
      </c>
      <c r="F40" s="7">
        <v>0.2315485030412674</v>
      </c>
      <c r="G40" s="7">
        <v>0.29902929067611694</v>
      </c>
      <c r="H40" s="7">
        <v>0.29877451062202454</v>
      </c>
      <c r="I40" s="7">
        <v>0.39271658658981323</v>
      </c>
      <c r="J40" s="7">
        <v>0.5785977244377136</v>
      </c>
      <c r="K40" s="7">
        <v>0.8740178942680359</v>
      </c>
      <c r="L40" s="7">
        <v>0.28788617700338365</v>
      </c>
    </row>
    <row r="41" spans="1:12" ht="12.75">
      <c r="A41" t="s">
        <v>331</v>
      </c>
      <c r="B41" t="s">
        <v>332</v>
      </c>
      <c r="C41" s="7">
        <v>0.16352619230747223</v>
      </c>
      <c r="D41" s="7">
        <v>0.20747210085391998</v>
      </c>
      <c r="E41" s="7">
        <v>0.17387960851192474</v>
      </c>
      <c r="F41" s="7">
        <v>0.24002720415592194</v>
      </c>
      <c r="G41" s="7">
        <v>0.3088723123073578</v>
      </c>
      <c r="H41" s="7">
        <v>0.31797629594802856</v>
      </c>
      <c r="I41" s="7">
        <v>0.4200947880744934</v>
      </c>
      <c r="J41" s="7">
        <v>0.6141415238380432</v>
      </c>
      <c r="K41" s="7">
        <v>0.9212043881416321</v>
      </c>
      <c r="L41" s="7">
        <v>0.30653135538101195</v>
      </c>
    </row>
    <row r="42" spans="1:12" ht="12.75">
      <c r="A42" t="s">
        <v>333</v>
      </c>
      <c r="B42" t="s">
        <v>334</v>
      </c>
      <c r="C42" s="7">
        <v>0.17561818659305573</v>
      </c>
      <c r="D42" s="7">
        <v>0.2263616919517517</v>
      </c>
      <c r="E42" s="7">
        <v>0.18172979354858398</v>
      </c>
      <c r="F42" s="7">
        <v>0.2494433969259262</v>
      </c>
      <c r="G42" s="7">
        <v>0.3197503089904785</v>
      </c>
      <c r="H42" s="7">
        <v>0.33774158358573914</v>
      </c>
      <c r="I42" s="7">
        <v>0.4480868875980377</v>
      </c>
      <c r="J42" s="7">
        <v>0.6503265500068665</v>
      </c>
      <c r="K42" s="7">
        <v>0.9706562161445618</v>
      </c>
      <c r="L42" s="7">
        <v>0.32671753838658335</v>
      </c>
    </row>
    <row r="43" spans="1:12" ht="12.75">
      <c r="A43" t="s">
        <v>335</v>
      </c>
      <c r="B43" t="s">
        <v>336</v>
      </c>
      <c r="C43" s="7">
        <v>0.18924330174922943</v>
      </c>
      <c r="D43" s="7">
        <v>0.247606098651886</v>
      </c>
      <c r="E43" s="7">
        <v>0.19048000872135162</v>
      </c>
      <c r="F43" s="7">
        <v>0.25987231731414795</v>
      </c>
      <c r="G43" s="7">
        <v>0.33176398277282715</v>
      </c>
      <c r="H43" s="7">
        <v>0.3580721914768219</v>
      </c>
      <c r="I43" s="7">
        <v>0.4767187237739563</v>
      </c>
      <c r="J43" s="7">
        <v>0.6871669292449951</v>
      </c>
      <c r="K43" s="7">
        <v>1.0221120119094849</v>
      </c>
      <c r="L43" s="7">
        <v>0.34825241699814796</v>
      </c>
    </row>
    <row r="44" spans="1:12" ht="12.75">
      <c r="A44" t="s">
        <v>337</v>
      </c>
      <c r="B44" t="s">
        <v>338</v>
      </c>
      <c r="C44" s="7">
        <v>0.2031533122062683</v>
      </c>
      <c r="D44" s="7">
        <v>0.26920270919799805</v>
      </c>
      <c r="E44" s="7">
        <v>0.20017030835151672</v>
      </c>
      <c r="F44" s="7">
        <v>0.271366685628891</v>
      </c>
      <c r="G44" s="7">
        <v>0.3449859917163849</v>
      </c>
      <c r="H44" s="7">
        <v>0.3789364993572235</v>
      </c>
      <c r="I44" s="7">
        <v>0.5059700012207031</v>
      </c>
      <c r="J44" s="7">
        <v>0.7246440052986145</v>
      </c>
      <c r="K44" s="7">
        <v>1.0752259492874146</v>
      </c>
      <c r="L44" s="7">
        <v>0.3703408467769623</v>
      </c>
    </row>
    <row r="45" spans="1:12" ht="12.75">
      <c r="A45" t="s">
        <v>339</v>
      </c>
      <c r="B45" t="s">
        <v>340</v>
      </c>
      <c r="C45" s="7">
        <v>0.21729160845279694</v>
      </c>
      <c r="D45" s="7">
        <v>0.29106688499450684</v>
      </c>
      <c r="E45" s="7">
        <v>0.2108219861984253</v>
      </c>
      <c r="F45" s="7">
        <v>0.283959299325943</v>
      </c>
      <c r="G45" s="7">
        <v>0.35946208238601685</v>
      </c>
      <c r="H45" s="7">
        <v>0.40028300881385803</v>
      </c>
      <c r="I45" s="7">
        <v>0.5357913970947266</v>
      </c>
      <c r="J45" s="7">
        <v>0.7627198100090027</v>
      </c>
      <c r="K45" s="7">
        <v>1.1296550035476685</v>
      </c>
      <c r="L45" s="7">
        <v>0.3929180467128754</v>
      </c>
    </row>
    <row r="46" spans="1:12" ht="12.75">
      <c r="A46" t="s">
        <v>341</v>
      </c>
      <c r="B46" t="s">
        <v>342</v>
      </c>
      <c r="C46" s="7">
        <v>0.23164109885692596</v>
      </c>
      <c r="D46" s="7">
        <v>0.31318429112434387</v>
      </c>
      <c r="E46" s="7">
        <v>0.2224476933479309</v>
      </c>
      <c r="F46" s="7">
        <v>0.29767048358917236</v>
      </c>
      <c r="G46" s="7">
        <v>0.3752177059650421</v>
      </c>
      <c r="H46" s="7">
        <v>0.4220529794692993</v>
      </c>
      <c r="I46" s="7">
        <v>0.5661188960075378</v>
      </c>
      <c r="J46" s="7">
        <v>0.8013453483581543</v>
      </c>
      <c r="K46" s="7">
        <v>1.1851040124893188</v>
      </c>
      <c r="L46" s="7">
        <v>0.41594204217195513</v>
      </c>
    </row>
    <row r="47" spans="1:12" ht="12.75">
      <c r="A47" t="s">
        <v>343</v>
      </c>
      <c r="B47" t="s">
        <v>344</v>
      </c>
      <c r="C47" s="7">
        <v>0.24617759883403778</v>
      </c>
      <c r="D47" s="7">
        <v>0.3355324864387512</v>
      </c>
      <c r="E47" s="7">
        <v>0.2350606918334961</v>
      </c>
      <c r="F47" s="7">
        <v>0.3125167191028595</v>
      </c>
      <c r="G47" s="7">
        <v>0.3922685980796814</v>
      </c>
      <c r="H47" s="7">
        <v>0.44418850541114807</v>
      </c>
      <c r="I47" s="7">
        <v>0.5968860983848572</v>
      </c>
      <c r="J47" s="7">
        <v>0.8404688835144043</v>
      </c>
      <c r="K47" s="7">
        <v>1.241339087486267</v>
      </c>
      <c r="L47" s="7">
        <v>0.43936927437782286</v>
      </c>
    </row>
    <row r="48" spans="1:12" ht="12.75">
      <c r="A48" t="s">
        <v>345</v>
      </c>
      <c r="B48" t="s">
        <v>346</v>
      </c>
      <c r="C48" s="7">
        <v>0.2608746886253357</v>
      </c>
      <c r="D48" s="7">
        <v>0.3580852746963501</v>
      </c>
      <c r="E48" s="7">
        <v>0.2486696094274521</v>
      </c>
      <c r="F48" s="7">
        <v>0.32850152254104614</v>
      </c>
      <c r="G48" s="7">
        <v>0.41061002016067505</v>
      </c>
      <c r="H48" s="7">
        <v>0.4666365683078766</v>
      </c>
      <c r="I48" s="7">
        <v>0.6280301809310913</v>
      </c>
      <c r="J48" s="7">
        <v>0.880039393901825</v>
      </c>
      <c r="K48" s="7">
        <v>1.2981810569763184</v>
      </c>
      <c r="L48" s="7">
        <v>0.46315754190087316</v>
      </c>
    </row>
    <row r="49" spans="1:12" ht="12.75">
      <c r="A49" t="s">
        <v>347</v>
      </c>
      <c r="B49" t="s">
        <v>348</v>
      </c>
      <c r="C49" s="7">
        <v>0.27550938725471497</v>
      </c>
      <c r="D49" s="7">
        <v>0.3804872930049896</v>
      </c>
      <c r="E49" s="7">
        <v>0.26317939162254333</v>
      </c>
      <c r="F49" s="7">
        <v>0.34548529982566833</v>
      </c>
      <c r="G49" s="7">
        <v>0.43005502223968506</v>
      </c>
      <c r="H49" s="7">
        <v>0.48935210704803467</v>
      </c>
      <c r="I49" s="7">
        <v>0.6594957113265991</v>
      </c>
      <c r="J49" s="7">
        <v>0.9200095534324646</v>
      </c>
      <c r="K49" s="7">
        <v>1.3554989099502563</v>
      </c>
      <c r="L49" s="7">
        <v>0.4871307981014252</v>
      </c>
    </row>
    <row r="50" spans="1:12" ht="12.75">
      <c r="A50" t="s">
        <v>349</v>
      </c>
      <c r="B50" t="s">
        <v>350</v>
      </c>
      <c r="C50" s="7">
        <v>0.29013240337371826</v>
      </c>
      <c r="D50" s="7">
        <v>0.40283629298210144</v>
      </c>
      <c r="E50" s="7">
        <v>0.2785821855068207</v>
      </c>
      <c r="F50" s="7">
        <v>0.3634428083896637</v>
      </c>
      <c r="G50" s="7">
        <v>0.4505589008331299</v>
      </c>
      <c r="H50" s="7">
        <v>0.5122972130775452</v>
      </c>
      <c r="I50" s="7">
        <v>0.6912349462509155</v>
      </c>
      <c r="J50" s="7">
        <v>0.9603369235992432</v>
      </c>
      <c r="K50" s="7">
        <v>1.413195013999939</v>
      </c>
      <c r="L50" s="7">
        <v>0.5113010710477829</v>
      </c>
    </row>
    <row r="51" spans="1:12" ht="12.75">
      <c r="A51" t="s">
        <v>351</v>
      </c>
      <c r="B51" t="s">
        <v>352</v>
      </c>
      <c r="C51" s="7">
        <v>0.30484670400619507</v>
      </c>
      <c r="D51" s="7">
        <v>0.42531490325927734</v>
      </c>
      <c r="E51" s="7">
        <v>0.294910192489624</v>
      </c>
      <c r="F51" s="7">
        <v>0.3823983073234558</v>
      </c>
      <c r="G51" s="7">
        <v>0.47213661670684814</v>
      </c>
      <c r="H51" s="7">
        <v>0.5354413986206055</v>
      </c>
      <c r="I51" s="7">
        <v>0.723208487033844</v>
      </c>
      <c r="J51" s="7">
        <v>1.0009839534759521</v>
      </c>
      <c r="K51" s="7">
        <v>1.4711999893188477</v>
      </c>
      <c r="L51" s="7">
        <v>0.5357219797372818</v>
      </c>
    </row>
    <row r="52" spans="1:12" ht="12.75">
      <c r="A52" t="s">
        <v>353</v>
      </c>
      <c r="B52" t="s">
        <v>354</v>
      </c>
      <c r="C52" s="7">
        <v>0.31963521242141724</v>
      </c>
      <c r="D52" s="7">
        <v>0.4479029178619385</v>
      </c>
      <c r="E52" s="7">
        <v>0.3122060000896454</v>
      </c>
      <c r="F52" s="7">
        <v>0.4023865759372711</v>
      </c>
      <c r="G52" s="7">
        <v>0.4948151111602783</v>
      </c>
      <c r="H52" s="7">
        <v>0.5587598085403442</v>
      </c>
      <c r="I52" s="7">
        <v>0.7553839683532715</v>
      </c>
      <c r="J52" s="7">
        <v>1.0419200658798218</v>
      </c>
      <c r="K52" s="7">
        <v>1.5294630527496338</v>
      </c>
      <c r="L52" s="7">
        <v>0.5603748887777329</v>
      </c>
    </row>
    <row r="53" spans="1:12" ht="12.75">
      <c r="A53" t="s">
        <v>355</v>
      </c>
      <c r="B53" t="s">
        <v>356</v>
      </c>
      <c r="C53" s="7">
        <v>0.334483802318573</v>
      </c>
      <c r="D53" s="7">
        <v>0.4705826938152313</v>
      </c>
      <c r="E53" s="7">
        <v>0.3305215835571289</v>
      </c>
      <c r="F53" s="7">
        <v>0.42345309257507324</v>
      </c>
      <c r="G53" s="7">
        <v>0.518632173538208</v>
      </c>
      <c r="H53" s="7">
        <v>0.5822333097457886</v>
      </c>
      <c r="I53" s="7">
        <v>0.7877351641654968</v>
      </c>
      <c r="J53" s="7">
        <v>1.0831170082092285</v>
      </c>
      <c r="K53" s="7">
        <v>1.5879460573196411</v>
      </c>
      <c r="L53" s="7">
        <v>0.5852461421489715</v>
      </c>
    </row>
    <row r="54" spans="1:12" ht="12.75">
      <c r="A54" t="s">
        <v>357</v>
      </c>
      <c r="B54" t="s">
        <v>358</v>
      </c>
      <c r="C54" s="7">
        <v>0.3493807911872864</v>
      </c>
      <c r="D54" s="7">
        <v>0.49333950877189636</v>
      </c>
      <c r="E54" s="7">
        <v>0.3499187231063843</v>
      </c>
      <c r="F54" s="7">
        <v>0.44565361738204956</v>
      </c>
      <c r="G54" s="7">
        <v>0.5436376929283142</v>
      </c>
      <c r="H54" s="7">
        <v>0.6058468818664551</v>
      </c>
      <c r="I54" s="7">
        <v>0.8202409148216248</v>
      </c>
      <c r="J54" s="7">
        <v>1.1245520114898682</v>
      </c>
      <c r="K54" s="7">
        <v>1.646623969078064</v>
      </c>
      <c r="L54" s="7">
        <v>0.6103268057107926</v>
      </c>
    </row>
    <row r="55" spans="1:12" ht="12.75">
      <c r="A55" t="s">
        <v>359</v>
      </c>
      <c r="B55" t="s">
        <v>360</v>
      </c>
      <c r="C55" s="7">
        <v>0.36431658267974854</v>
      </c>
      <c r="D55" s="7">
        <v>0.5161606073379517</v>
      </c>
      <c r="E55" s="7">
        <v>0.37046828866004944</v>
      </c>
      <c r="F55" s="7">
        <v>0.4690539836883545</v>
      </c>
      <c r="G55" s="7">
        <v>0.5698919892311096</v>
      </c>
      <c r="H55" s="7">
        <v>0.6295890212059021</v>
      </c>
      <c r="I55" s="7">
        <v>0.8528843522071838</v>
      </c>
      <c r="J55" s="7">
        <v>1.1662079095840454</v>
      </c>
      <c r="K55" s="7">
        <v>1.7054780721664429</v>
      </c>
      <c r="L55" s="7">
        <v>0.6356117555499077</v>
      </c>
    </row>
    <row r="56" spans="1:12" ht="12.75">
      <c r="A56" t="s">
        <v>361</v>
      </c>
      <c r="B56" t="s">
        <v>362</v>
      </c>
      <c r="C56" s="7">
        <v>0.3792833983898163</v>
      </c>
      <c r="D56" s="7">
        <v>0.5390356183052063</v>
      </c>
      <c r="E56" s="7">
        <v>0.3922504186630249</v>
      </c>
      <c r="F56" s="7">
        <v>0.4937300980091095</v>
      </c>
      <c r="G56" s="7">
        <v>0.5974667072296143</v>
      </c>
      <c r="H56" s="7">
        <v>0.6534509062767029</v>
      </c>
      <c r="I56" s="7">
        <v>0.8856527209281921</v>
      </c>
      <c r="J56" s="7">
        <v>1.2080680131912231</v>
      </c>
      <c r="K56" s="7">
        <v>1.7644959688186646</v>
      </c>
      <c r="L56" s="7">
        <v>0.6610993286967277</v>
      </c>
    </row>
    <row r="57" spans="1:12" ht="12.75">
      <c r="A57" t="s">
        <v>363</v>
      </c>
      <c r="B57" t="s">
        <v>364</v>
      </c>
      <c r="C57" s="7">
        <v>0.3942752182483673</v>
      </c>
      <c r="D57" s="7">
        <v>0.5619556307792664</v>
      </c>
      <c r="E57" s="7">
        <v>0.41535431146621704</v>
      </c>
      <c r="F57" s="7">
        <v>0.5197675228118896</v>
      </c>
      <c r="G57" s="7">
        <v>0.6264439225196838</v>
      </c>
      <c r="H57" s="7">
        <v>0.677426278591156</v>
      </c>
      <c r="I57" s="7">
        <v>0.9185352325439453</v>
      </c>
      <c r="J57" s="7">
        <v>1.2501200437545776</v>
      </c>
      <c r="K57" s="7">
        <v>1.8236680030822754</v>
      </c>
      <c r="L57" s="7">
        <v>0.6867906522750854</v>
      </c>
    </row>
    <row r="58" spans="1:12" ht="12.75">
      <c r="A58" t="s">
        <v>365</v>
      </c>
      <c r="B58" t="s">
        <v>366</v>
      </c>
      <c r="C58" s="7">
        <v>0.40928661823272705</v>
      </c>
      <c r="D58" s="7">
        <v>0.5849131941795349</v>
      </c>
      <c r="E58" s="7">
        <v>0.4398786127567291</v>
      </c>
      <c r="F58" s="7">
        <v>0.5472623109817505</v>
      </c>
      <c r="G58" s="7">
        <v>0.6569167375564575</v>
      </c>
      <c r="H58" s="7">
        <v>0.7015109062194824</v>
      </c>
      <c r="I58" s="7">
        <v>0.9515239000320435</v>
      </c>
      <c r="J58" s="7">
        <v>1.292356014251709</v>
      </c>
      <c r="K58" s="7">
        <v>1.882991075515747</v>
      </c>
      <c r="L58" s="7">
        <v>0.7126896581053734</v>
      </c>
    </row>
    <row r="59" spans="1:12" ht="12.75">
      <c r="A59" t="s">
        <v>367</v>
      </c>
      <c r="B59" t="s">
        <v>368</v>
      </c>
      <c r="C59" s="7">
        <v>0.12858819961547852</v>
      </c>
      <c r="D59" s="7">
        <v>0.1509208083152771</v>
      </c>
      <c r="E59" s="7">
        <v>0.14729119837284088</v>
      </c>
      <c r="F59" s="7">
        <v>0.20872659981250763</v>
      </c>
      <c r="G59" s="7">
        <v>0.27093440294265747</v>
      </c>
      <c r="H59" s="7">
        <v>0.22885851562023163</v>
      </c>
      <c r="I59" s="7">
        <v>0.28920719027519226</v>
      </c>
      <c r="J59" s="7">
        <v>0.443093478679657</v>
      </c>
      <c r="K59" s="7">
        <v>0.7172361612319946</v>
      </c>
      <c r="L59" s="7">
        <v>0.22777814716100692</v>
      </c>
    </row>
    <row r="60" spans="1:12" ht="12.75">
      <c r="A60" t="s">
        <v>369</v>
      </c>
      <c r="B60" t="s">
        <v>370</v>
      </c>
      <c r="C60" s="7">
        <v>0.12954039871692657</v>
      </c>
      <c r="D60" s="7">
        <v>0.15244299173355103</v>
      </c>
      <c r="E60" s="7">
        <v>0.148226797580719</v>
      </c>
      <c r="F60" s="7">
        <v>0.21003089845180511</v>
      </c>
      <c r="G60" s="7">
        <v>0.27269911766052246</v>
      </c>
      <c r="H60" s="7">
        <v>0.23092131316661835</v>
      </c>
      <c r="I60" s="7">
        <v>0.29128941893577576</v>
      </c>
      <c r="J60" s="7">
        <v>0.4463728070259094</v>
      </c>
      <c r="K60" s="7">
        <v>0.7210162281990051</v>
      </c>
      <c r="L60" s="7">
        <v>0.22947251603007315</v>
      </c>
    </row>
    <row r="61" spans="1:12" ht="12.75">
      <c r="A61" t="s">
        <v>371</v>
      </c>
      <c r="B61" t="s">
        <v>372</v>
      </c>
      <c r="C61" s="7">
        <v>0.13484901189804077</v>
      </c>
      <c r="D61" s="7">
        <v>0.16083599627017975</v>
      </c>
      <c r="E61" s="7">
        <v>0.15282709896564484</v>
      </c>
      <c r="F61" s="7">
        <v>0.2157173901796341</v>
      </c>
      <c r="G61" s="7">
        <v>0.27955731749534607</v>
      </c>
      <c r="H61" s="7">
        <v>0.2487756907939911</v>
      </c>
      <c r="I61" s="7">
        <v>0.31754830479621887</v>
      </c>
      <c r="J61" s="7">
        <v>0.48024189472198486</v>
      </c>
      <c r="K61" s="7">
        <v>0.7606835961341858</v>
      </c>
      <c r="L61" s="7">
        <v>0.24401723623275756</v>
      </c>
    </row>
    <row r="62" spans="1:12" ht="12.75">
      <c r="A62" t="s">
        <v>373</v>
      </c>
      <c r="B62" t="s">
        <v>374</v>
      </c>
      <c r="C62" s="7">
        <v>0.1410418003797531</v>
      </c>
      <c r="D62" s="7">
        <v>0.17063890397548676</v>
      </c>
      <c r="E62" s="7">
        <v>0.15788310766220093</v>
      </c>
      <c r="F62" s="7">
        <v>0.22191940248012543</v>
      </c>
      <c r="G62" s="7">
        <v>0.2869821786880493</v>
      </c>
      <c r="H62" s="7">
        <v>0.2666763961315155</v>
      </c>
      <c r="I62" s="7">
        <v>0.34382039308547974</v>
      </c>
      <c r="J62" s="7">
        <v>0.5142919421195984</v>
      </c>
      <c r="K62" s="7">
        <v>0.8011678457260132</v>
      </c>
      <c r="L62" s="7">
        <v>0.2592171354591846</v>
      </c>
    </row>
    <row r="63" spans="1:12" ht="12.75">
      <c r="A63" t="s">
        <v>375</v>
      </c>
      <c r="B63" t="s">
        <v>376</v>
      </c>
      <c r="C63" s="7">
        <v>0.14830739796161652</v>
      </c>
      <c r="D63" s="7">
        <v>0.1821347028017044</v>
      </c>
      <c r="E63" s="7">
        <v>0.16347819566726685</v>
      </c>
      <c r="F63" s="7">
        <v>0.22872959077358246</v>
      </c>
      <c r="G63" s="7">
        <v>0.29507359862327576</v>
      </c>
      <c r="H63" s="7">
        <v>0.2848115861415863</v>
      </c>
      <c r="I63" s="7">
        <v>0.3702983856201172</v>
      </c>
      <c r="J63" s="7">
        <v>0.5486690998077393</v>
      </c>
      <c r="K63" s="7">
        <v>0.8429878354072571</v>
      </c>
      <c r="L63" s="7">
        <v>0.2752851398289204</v>
      </c>
    </row>
    <row r="64" spans="1:12" ht="12.75">
      <c r="A64" t="s">
        <v>377</v>
      </c>
      <c r="B64" t="s">
        <v>378</v>
      </c>
      <c r="C64" s="7">
        <v>0.15686160326004028</v>
      </c>
      <c r="D64" s="7">
        <v>0.19564849138259888</v>
      </c>
      <c r="E64" s="7">
        <v>0.16970060765743256</v>
      </c>
      <c r="F64" s="7">
        <v>0.23624490201473236</v>
      </c>
      <c r="G64" s="7">
        <v>0.3039378821849823</v>
      </c>
      <c r="H64" s="7">
        <v>0.3033182919025421</v>
      </c>
      <c r="I64" s="7">
        <v>0.397132009267807</v>
      </c>
      <c r="J64" s="7">
        <v>0.5834928750991821</v>
      </c>
      <c r="K64" s="7">
        <v>0.8866053819656372</v>
      </c>
      <c r="L64" s="7">
        <v>0.2924333441257477</v>
      </c>
    </row>
    <row r="65" spans="1:12" ht="12.75">
      <c r="A65" t="s">
        <v>379</v>
      </c>
      <c r="B65" t="s">
        <v>380</v>
      </c>
      <c r="C65" s="7">
        <v>0.1669492870569229</v>
      </c>
      <c r="D65" s="7">
        <v>0.2115531861782074</v>
      </c>
      <c r="E65" s="7">
        <v>0.17663739621639252</v>
      </c>
      <c r="F65" s="7">
        <v>0.24456149339675903</v>
      </c>
      <c r="G65" s="7">
        <v>0.3136838972568512</v>
      </c>
      <c r="H65" s="7">
        <v>0.3222908079624176</v>
      </c>
      <c r="I65" s="7">
        <v>0.4244343936443329</v>
      </c>
      <c r="J65" s="7">
        <v>0.6188527941703796</v>
      </c>
      <c r="K65" s="7">
        <v>0.9323222637176514</v>
      </c>
      <c r="L65" s="7">
        <v>0.310871010273695</v>
      </c>
    </row>
    <row r="66" spans="1:12" ht="12.75">
      <c r="A66" t="s">
        <v>381</v>
      </c>
      <c r="B66" t="s">
        <v>382</v>
      </c>
      <c r="C66" s="7">
        <v>0.17884568870067596</v>
      </c>
      <c r="D66" s="7">
        <v>0.2302769124507904</v>
      </c>
      <c r="E66" s="7">
        <v>0.18436849117279053</v>
      </c>
      <c r="F66" s="7">
        <v>0.2537686824798584</v>
      </c>
      <c r="G66" s="7">
        <v>0.32441607117652893</v>
      </c>
      <c r="H66" s="7">
        <v>0.3417825996875763</v>
      </c>
      <c r="I66" s="7">
        <v>0.452280193567276</v>
      </c>
      <c r="J66" s="7">
        <v>0.65480637550354</v>
      </c>
      <c r="K66" s="7">
        <v>0.9802216291427612</v>
      </c>
      <c r="L66" s="7">
        <v>0.33080259829759595</v>
      </c>
    </row>
    <row r="67" spans="1:12" ht="12.75">
      <c r="A67" t="s">
        <v>383</v>
      </c>
      <c r="B67" t="s">
        <v>384</v>
      </c>
      <c r="C67" s="7">
        <v>0.19224639236927032</v>
      </c>
      <c r="D67" s="7">
        <v>0.25132521986961365</v>
      </c>
      <c r="E67" s="7">
        <v>0.1929599940776825</v>
      </c>
      <c r="F67" s="7">
        <v>0.26394400000572205</v>
      </c>
      <c r="G67" s="7">
        <v>0.33622780442237854</v>
      </c>
      <c r="H67" s="7">
        <v>0.3618091940879822</v>
      </c>
      <c r="I67" s="7">
        <v>0.4807033836841583</v>
      </c>
      <c r="J67" s="7">
        <v>0.691378653049469</v>
      </c>
      <c r="K67" s="7">
        <v>1.0301830768585205</v>
      </c>
      <c r="L67" s="7">
        <v>0.3520492002367973</v>
      </c>
    </row>
    <row r="68" spans="1:12" ht="12.75">
      <c r="A68" t="s">
        <v>385</v>
      </c>
      <c r="B68" t="s">
        <v>386</v>
      </c>
      <c r="C68" s="7">
        <v>0.20591360330581665</v>
      </c>
      <c r="D68" s="7">
        <v>0.2727023959159851</v>
      </c>
      <c r="E68" s="7">
        <v>0.20246149599552155</v>
      </c>
      <c r="F68" s="7">
        <v>0.27514949440956116</v>
      </c>
      <c r="G68" s="7">
        <v>0.349196195602417</v>
      </c>
      <c r="H68" s="7">
        <v>0.38235610723495483</v>
      </c>
      <c r="I68" s="7">
        <v>0.5097019672393799</v>
      </c>
      <c r="J68" s="7">
        <v>0.7285664081573486</v>
      </c>
      <c r="K68" s="7">
        <v>1.081955075263977</v>
      </c>
      <c r="L68" s="7">
        <v>0.3738318820297718</v>
      </c>
    </row>
    <row r="69" spans="1:12" ht="12.75">
      <c r="A69" t="s">
        <v>387</v>
      </c>
      <c r="B69" t="s">
        <v>388</v>
      </c>
      <c r="C69" s="7">
        <v>0.2198026031255722</v>
      </c>
      <c r="D69" s="7">
        <v>0.2943325936794281</v>
      </c>
      <c r="E69" s="7">
        <v>0.2129083126783371</v>
      </c>
      <c r="F69" s="7">
        <v>0.28743240237236023</v>
      </c>
      <c r="G69" s="7">
        <v>0.3633797764778137</v>
      </c>
      <c r="H69" s="7">
        <v>0.4033874273300171</v>
      </c>
      <c r="I69" s="7">
        <v>0.5392467379570007</v>
      </c>
      <c r="J69" s="7">
        <v>0.7663459777832031</v>
      </c>
      <c r="K69" s="7">
        <v>1.135233998298645</v>
      </c>
      <c r="L69" s="7">
        <v>0.3961008538305759</v>
      </c>
    </row>
    <row r="70" spans="1:12" ht="12.75">
      <c r="A70" t="s">
        <v>389</v>
      </c>
      <c r="B70" t="s">
        <v>390</v>
      </c>
      <c r="C70" s="7">
        <v>0.2339065968990326</v>
      </c>
      <c r="D70" s="7">
        <v>0.3162105977535248</v>
      </c>
      <c r="E70" s="7">
        <v>0.22432659566402435</v>
      </c>
      <c r="F70" s="7">
        <v>0.3008284866809845</v>
      </c>
      <c r="G70" s="7">
        <v>0.37882161140441895</v>
      </c>
      <c r="H70" s="7">
        <v>0.4248560965061188</v>
      </c>
      <c r="I70" s="7">
        <v>0.5692918300628662</v>
      </c>
      <c r="J70" s="7">
        <v>0.804680347442627</v>
      </c>
      <c r="K70" s="7">
        <v>1.1897250413894653</v>
      </c>
      <c r="L70" s="7">
        <v>0.4188259981572628</v>
      </c>
    </row>
    <row r="71" spans="1:12" ht="12.75">
      <c r="A71" t="s">
        <v>391</v>
      </c>
      <c r="B71" t="s">
        <v>392</v>
      </c>
      <c r="C71" s="7">
        <v>0.2482094019651413</v>
      </c>
      <c r="D71" s="7">
        <v>0.3383218050003052</v>
      </c>
      <c r="E71" s="7">
        <v>0.2367399036884308</v>
      </c>
      <c r="F71" s="7">
        <v>0.31536710262298584</v>
      </c>
      <c r="G71" s="7">
        <v>0.3955538868904114</v>
      </c>
      <c r="H71" s="7">
        <v>0.44671162962913513</v>
      </c>
      <c r="I71" s="7">
        <v>0.5997833013534546</v>
      </c>
      <c r="J71" s="7">
        <v>0.843525230884552</v>
      </c>
      <c r="K71" s="7">
        <v>1.2451770305633545</v>
      </c>
      <c r="L71" s="7">
        <v>0.44197174787521365</v>
      </c>
    </row>
    <row r="72" spans="1:12" ht="12.75">
      <c r="A72" t="s">
        <v>393</v>
      </c>
      <c r="B72" t="s">
        <v>394</v>
      </c>
      <c r="C72" s="7">
        <v>0.26268988847732544</v>
      </c>
      <c r="D72" s="7">
        <v>0.36064621806144714</v>
      </c>
      <c r="E72" s="7">
        <v>0.2501634955406189</v>
      </c>
      <c r="F72" s="7">
        <v>0.3310612142086029</v>
      </c>
      <c r="G72" s="7">
        <v>0.4135850965976715</v>
      </c>
      <c r="H72" s="7">
        <v>0.46890461444854736</v>
      </c>
      <c r="I72" s="7">
        <v>0.6306669116020203</v>
      </c>
      <c r="J72" s="7">
        <v>0.8828346133232117</v>
      </c>
      <c r="K72" s="7">
        <v>1.3013830184936523</v>
      </c>
      <c r="L72" s="7">
        <v>0.4655006030201912</v>
      </c>
    </row>
    <row r="73" spans="1:12" ht="12.75">
      <c r="A73" t="s">
        <v>395</v>
      </c>
      <c r="B73" t="s">
        <v>396</v>
      </c>
      <c r="C73" s="7">
        <v>0.2771277129650116</v>
      </c>
      <c r="D73" s="7">
        <v>0.38283249735832214</v>
      </c>
      <c r="E73" s="7">
        <v>0.26450541615486145</v>
      </c>
      <c r="F73" s="7">
        <v>0.3477770984172821</v>
      </c>
      <c r="G73" s="7">
        <v>0.4327373802661896</v>
      </c>
      <c r="H73" s="7">
        <v>0.4913909137248993</v>
      </c>
      <c r="I73" s="7">
        <v>0.6618914604187012</v>
      </c>
      <c r="J73" s="7">
        <v>0.9225637912750244</v>
      </c>
      <c r="K73" s="7">
        <v>1.3581860065460205</v>
      </c>
      <c r="L73" s="7">
        <v>0.48923845171928404</v>
      </c>
    </row>
    <row r="74" spans="1:12" ht="12.75">
      <c r="A74" t="s">
        <v>397</v>
      </c>
      <c r="B74" t="s">
        <v>398</v>
      </c>
      <c r="C74" s="7">
        <v>0.29157429933547974</v>
      </c>
      <c r="D74" s="7">
        <v>0.40498101711273193</v>
      </c>
      <c r="E74" s="7">
        <v>0.2797586917877197</v>
      </c>
      <c r="F74" s="7">
        <v>0.36549171805381775</v>
      </c>
      <c r="G74" s="7">
        <v>0.4529710114002228</v>
      </c>
      <c r="H74" s="7">
        <v>0.5141317844390869</v>
      </c>
      <c r="I74" s="7">
        <v>0.6934111714363098</v>
      </c>
      <c r="J74" s="7">
        <v>0.9626706838607788</v>
      </c>
      <c r="K74" s="7">
        <v>1.4154640436172485</v>
      </c>
      <c r="L74" s="7">
        <v>0.5131974092125893</v>
      </c>
    </row>
    <row r="75" spans="1:12" ht="12.75">
      <c r="A75" t="s">
        <v>399</v>
      </c>
      <c r="B75" t="s">
        <v>400</v>
      </c>
      <c r="C75" s="7">
        <v>0.30613210797309875</v>
      </c>
      <c r="D75" s="7">
        <v>0.4272753894329071</v>
      </c>
      <c r="E75" s="7">
        <v>0.29595500230789185</v>
      </c>
      <c r="F75" s="7">
        <v>0.3842296898365021</v>
      </c>
      <c r="G75" s="7">
        <v>0.47430360317230225</v>
      </c>
      <c r="H75" s="7">
        <v>0.5370948314666748</v>
      </c>
      <c r="I75" s="7">
        <v>0.7251864671707153</v>
      </c>
      <c r="J75" s="7">
        <v>1.0031180381774902</v>
      </c>
      <c r="K75" s="7">
        <v>1.4731289148330688</v>
      </c>
      <c r="L75" s="7">
        <v>0.5374300411343574</v>
      </c>
    </row>
    <row r="76" spans="1:12" ht="12.75">
      <c r="A76" t="s">
        <v>401</v>
      </c>
      <c r="B76" t="s">
        <v>402</v>
      </c>
      <c r="C76" s="7">
        <v>0.32078269124031067</v>
      </c>
      <c r="D76" s="7">
        <v>0.44969528913497925</v>
      </c>
      <c r="E76" s="7">
        <v>0.3131352961063385</v>
      </c>
      <c r="F76" s="7">
        <v>0.40402498841285706</v>
      </c>
      <c r="G76" s="7">
        <v>0.4967617094516754</v>
      </c>
      <c r="H76" s="7">
        <v>0.560253381729126</v>
      </c>
      <c r="I76" s="7">
        <v>0.7571840882301331</v>
      </c>
      <c r="J76" s="7">
        <v>1.0438729524612427</v>
      </c>
      <c r="K76" s="7">
        <v>1.5311130285263062</v>
      </c>
      <c r="L76" s="7">
        <v>0.5619158625602723</v>
      </c>
    </row>
    <row r="77" spans="1:12" ht="12.75">
      <c r="A77" t="s">
        <v>403</v>
      </c>
      <c r="B77" t="s">
        <v>404</v>
      </c>
      <c r="C77" s="7">
        <v>0.3355099856853485</v>
      </c>
      <c r="D77" s="7">
        <v>0.47222277522087097</v>
      </c>
      <c r="E77" s="7">
        <v>0.33135008811950684</v>
      </c>
      <c r="F77" s="7">
        <v>0.4249210059642792</v>
      </c>
      <c r="G77" s="7">
        <v>0.5203825235366821</v>
      </c>
      <c r="H77" s="7">
        <v>0.5835859179496765</v>
      </c>
      <c r="I77" s="7">
        <v>0.7893760800361633</v>
      </c>
      <c r="J77" s="7">
        <v>1.084907054901123</v>
      </c>
      <c r="K77" s="7">
        <v>1.5893659591674805</v>
      </c>
      <c r="L77" s="7">
        <v>0.5866392126679421</v>
      </c>
    </row>
    <row r="78" spans="1:12" ht="12.75">
      <c r="A78" t="s">
        <v>405</v>
      </c>
      <c r="B78" t="s">
        <v>406</v>
      </c>
      <c r="C78" s="7">
        <v>0.35030069947242737</v>
      </c>
      <c r="D78" s="7">
        <v>0.4948421120643616</v>
      </c>
      <c r="E78" s="7">
        <v>0.35065940022468567</v>
      </c>
      <c r="F78" s="7">
        <v>0.44697150588035583</v>
      </c>
      <c r="G78" s="7">
        <v>0.5452136993408203</v>
      </c>
      <c r="H78" s="7">
        <v>0.6070749759674072</v>
      </c>
      <c r="I78" s="7">
        <v>0.8217400312423706</v>
      </c>
      <c r="J78" s="7">
        <v>1.126194953918457</v>
      </c>
      <c r="K78" s="7">
        <v>1.647853970527649</v>
      </c>
      <c r="L78" s="7">
        <v>0.6115892136096954</v>
      </c>
    </row>
    <row r="79" spans="1:12" ht="12.75">
      <c r="A79" t="s">
        <v>407</v>
      </c>
      <c r="B79" t="s">
        <v>408</v>
      </c>
      <c r="C79" s="7">
        <v>0.3651433289051056</v>
      </c>
      <c r="D79" s="7">
        <v>0.5175392627716064</v>
      </c>
      <c r="E79" s="7">
        <v>0.37113240361213684</v>
      </c>
      <c r="F79" s="7">
        <v>0.4702397882938385</v>
      </c>
      <c r="G79" s="7">
        <v>0.5713136792182922</v>
      </c>
      <c r="H79" s="7">
        <v>0.6307070255279541</v>
      </c>
      <c r="I79" s="7">
        <v>0.8542566895484924</v>
      </c>
      <c r="J79" s="7">
        <v>1.1677190065383911</v>
      </c>
      <c r="K79" s="7">
        <v>1.706549048423767</v>
      </c>
      <c r="L79" s="7">
        <v>0.6367585295438767</v>
      </c>
    </row>
    <row r="80" spans="1:12" ht="12.75">
      <c r="A80" t="s">
        <v>409</v>
      </c>
      <c r="B80" t="s">
        <v>410</v>
      </c>
      <c r="C80" s="7">
        <v>0.38002848625183105</v>
      </c>
      <c r="D80" s="7">
        <v>0.5403028130531311</v>
      </c>
      <c r="E80" s="7">
        <v>0.39284759759902954</v>
      </c>
      <c r="F80" s="7">
        <v>0.4947997033596039</v>
      </c>
      <c r="G80" s="7">
        <v>0.5987519025802612</v>
      </c>
      <c r="H80" s="7">
        <v>0.6544715762138367</v>
      </c>
      <c r="I80" s="7">
        <v>0.8869117498397827</v>
      </c>
      <c r="J80" s="7">
        <v>1.2094600200653076</v>
      </c>
      <c r="K80" s="7">
        <v>1.7654330730438232</v>
      </c>
      <c r="L80" s="7">
        <v>0.6621437218785285</v>
      </c>
    </row>
    <row r="81" spans="1:12" ht="12.75">
      <c r="A81" t="s">
        <v>411</v>
      </c>
      <c r="B81" t="s">
        <v>412</v>
      </c>
      <c r="C81" s="7">
        <v>0.39494839310646057</v>
      </c>
      <c r="D81" s="7">
        <v>0.5631223917007446</v>
      </c>
      <c r="E81" s="7">
        <v>0.41589289903640747</v>
      </c>
      <c r="F81" s="7">
        <v>0.5207349061965942</v>
      </c>
      <c r="G81" s="7">
        <v>0.6276084184646606</v>
      </c>
      <c r="H81" s="7">
        <v>0.6783607006072998</v>
      </c>
      <c r="I81" s="7">
        <v>0.9196930527687073</v>
      </c>
      <c r="J81" s="7">
        <v>1.2514060735702515</v>
      </c>
      <c r="K81" s="7">
        <v>1.8244929313659668</v>
      </c>
      <c r="L81" s="7">
        <v>0.6877443277835846</v>
      </c>
    </row>
    <row r="82" spans="1:12" ht="12.75">
      <c r="A82" t="s">
        <v>413</v>
      </c>
      <c r="B82" t="s">
        <v>414</v>
      </c>
      <c r="C82" s="7">
        <v>0.40989670157432556</v>
      </c>
      <c r="D82" s="7">
        <v>0.5859895944595337</v>
      </c>
      <c r="E82" s="7">
        <v>0.4403659701347351</v>
      </c>
      <c r="F82" s="7">
        <v>0.5481395125389099</v>
      </c>
      <c r="G82" s="7">
        <v>0.6579744219779968</v>
      </c>
      <c r="H82" s="7">
        <v>0.7023683786392212</v>
      </c>
      <c r="I82" s="7">
        <v>0.9525914192199707</v>
      </c>
      <c r="J82" s="7">
        <v>1.293545126914978</v>
      </c>
      <c r="K82" s="7">
        <v>1.8837199211120605</v>
      </c>
      <c r="L82" s="7">
        <v>0.7135627466440201</v>
      </c>
    </row>
    <row r="83" spans="1:12" ht="12.75">
      <c r="A83" t="s">
        <v>415</v>
      </c>
      <c r="B83" t="s">
        <v>416</v>
      </c>
      <c r="C83" s="7">
        <v>0.12242239713668823</v>
      </c>
      <c r="D83" s="7">
        <v>0.14461100101470947</v>
      </c>
      <c r="E83" s="7">
        <v>0.14594440162181854</v>
      </c>
      <c r="F83" s="7">
        <v>0.20733439922332764</v>
      </c>
      <c r="G83" s="7">
        <v>0.2742789089679718</v>
      </c>
      <c r="H83" s="7">
        <v>0.23226720094680786</v>
      </c>
      <c r="I83" s="7">
        <v>0.2971688210964203</v>
      </c>
      <c r="J83" s="7">
        <v>0.4674568176269531</v>
      </c>
      <c r="K83" s="7">
        <v>0.7029707431793213</v>
      </c>
      <c r="L83" s="7">
        <v>0.2270614118874073</v>
      </c>
    </row>
    <row r="84" spans="1:12" ht="12.75">
      <c r="A84" t="s">
        <v>417</v>
      </c>
      <c r="B84" t="s">
        <v>418</v>
      </c>
      <c r="C84" s="7">
        <v>0.12340769916772842</v>
      </c>
      <c r="D84" s="7">
        <v>0.14615888893604279</v>
      </c>
      <c r="E84" s="7">
        <v>0.14699089527130127</v>
      </c>
      <c r="F84" s="7">
        <v>0.20883800089359283</v>
      </c>
      <c r="G84" s="7">
        <v>0.27631258964538574</v>
      </c>
      <c r="H84" s="7">
        <v>0.23469789326190948</v>
      </c>
      <c r="I84" s="7">
        <v>0.299501895904541</v>
      </c>
      <c r="J84" s="7">
        <v>0.4711761772632599</v>
      </c>
      <c r="K84" s="7">
        <v>0.7079828381538391</v>
      </c>
      <c r="L84" s="7">
        <v>0.22896008551120758</v>
      </c>
    </row>
    <row r="85" spans="1:12" ht="12.75">
      <c r="A85" t="s">
        <v>419</v>
      </c>
      <c r="B85" t="s">
        <v>420</v>
      </c>
      <c r="C85" s="7">
        <v>0.12877421081066132</v>
      </c>
      <c r="D85" s="7">
        <v>0.1545916050672531</v>
      </c>
      <c r="E85" s="7">
        <v>0.1516903042793274</v>
      </c>
      <c r="F85" s="7">
        <v>0.21473899483680725</v>
      </c>
      <c r="G85" s="7">
        <v>0.2834395170211792</v>
      </c>
      <c r="H85" s="7">
        <v>0.2529573142528534</v>
      </c>
      <c r="I85" s="7">
        <v>0.32600972056388855</v>
      </c>
      <c r="J85" s="7">
        <v>0.5055789947509766</v>
      </c>
      <c r="K85" s="7">
        <v>0.7497310042381287</v>
      </c>
      <c r="L85" s="7">
        <v>0.2437702089548111</v>
      </c>
    </row>
    <row r="86" spans="1:12" ht="12.75">
      <c r="A86" t="s">
        <v>421</v>
      </c>
      <c r="B86" t="s">
        <v>422</v>
      </c>
      <c r="C86" s="7">
        <v>0.13506311178207397</v>
      </c>
      <c r="D86" s="7">
        <v>0.1644562929868698</v>
      </c>
      <c r="E86" s="7">
        <v>0.15683360397815704</v>
      </c>
      <c r="F86" s="7">
        <v>0.22118110954761505</v>
      </c>
      <c r="G86" s="7">
        <v>0.2911384105682373</v>
      </c>
      <c r="H86" s="7">
        <v>0.2713184058666229</v>
      </c>
      <c r="I86" s="7">
        <v>0.35256069898605347</v>
      </c>
      <c r="J86" s="7">
        <v>0.5402922034263611</v>
      </c>
      <c r="K86" s="7">
        <v>0.7934388518333435</v>
      </c>
      <c r="L86" s="7">
        <v>0.2593275570869446</v>
      </c>
    </row>
    <row r="87" spans="1:12" ht="12.75">
      <c r="A87" t="s">
        <v>423</v>
      </c>
      <c r="B87" t="s">
        <v>424</v>
      </c>
      <c r="C87" s="7">
        <v>0.1424756944179535</v>
      </c>
      <c r="D87" s="7">
        <v>0.17604629695415497</v>
      </c>
      <c r="E87" s="7">
        <v>0.16251879930496216</v>
      </c>
      <c r="F87" s="7">
        <v>0.22827470302581787</v>
      </c>
      <c r="G87" s="7">
        <v>0.2995297908782959</v>
      </c>
      <c r="H87" s="7">
        <v>0.2899898886680603</v>
      </c>
      <c r="I87" s="7">
        <v>0.37939220666885376</v>
      </c>
      <c r="J87" s="7">
        <v>0.5755251049995422</v>
      </c>
      <c r="K87" s="7">
        <v>0.8395437002182007</v>
      </c>
      <c r="L87" s="7">
        <v>0.27586273312568665</v>
      </c>
    </row>
    <row r="88" spans="1:12" ht="12.75">
      <c r="A88" t="s">
        <v>425</v>
      </c>
      <c r="B88" t="s">
        <v>426</v>
      </c>
      <c r="C88" s="7">
        <v>0.15123790502548218</v>
      </c>
      <c r="D88" s="7">
        <v>0.18969731032848358</v>
      </c>
      <c r="E88" s="7">
        <v>0.1688622087240219</v>
      </c>
      <c r="F88" s="7">
        <v>0.23613929748535156</v>
      </c>
      <c r="G88" s="7">
        <v>0.3087536096572876</v>
      </c>
      <c r="H88" s="7">
        <v>0.30912089347839355</v>
      </c>
      <c r="I88" s="7">
        <v>0.4066833257675171</v>
      </c>
      <c r="J88" s="7">
        <v>0.6114434003829956</v>
      </c>
      <c r="K88" s="7">
        <v>0.8880520462989807</v>
      </c>
      <c r="L88" s="7">
        <v>0.29358226373791696</v>
      </c>
    </row>
    <row r="89" spans="1:12" ht="12.75">
      <c r="A89" t="s">
        <v>427</v>
      </c>
      <c r="B89" t="s">
        <v>428</v>
      </c>
      <c r="C89" s="7">
        <v>0.16159750521183014</v>
      </c>
      <c r="D89" s="7">
        <v>0.20578999817371368</v>
      </c>
      <c r="E89" s="7">
        <v>0.17598029971122742</v>
      </c>
      <c r="F89" s="7">
        <v>0.24488778412342072</v>
      </c>
      <c r="G89" s="7">
        <v>0.3189499080181122</v>
      </c>
      <c r="H89" s="7">
        <v>0.3287997841835022</v>
      </c>
      <c r="I89" s="7">
        <v>0.43454188108444214</v>
      </c>
      <c r="J89" s="7">
        <v>0.6479900479316711</v>
      </c>
      <c r="K89" s="7">
        <v>0.9387122988700867</v>
      </c>
      <c r="L89" s="7">
        <v>0.3126635195314884</v>
      </c>
    </row>
    <row r="90" spans="1:12" ht="12.75">
      <c r="A90" t="s">
        <v>429</v>
      </c>
      <c r="B90" t="s">
        <v>430</v>
      </c>
      <c r="C90" s="7">
        <v>0.17382429540157318</v>
      </c>
      <c r="D90" s="7">
        <v>0.22475439310073853</v>
      </c>
      <c r="E90" s="7">
        <v>0.18396730720996857</v>
      </c>
      <c r="F90" s="7">
        <v>0.25461140275001526</v>
      </c>
      <c r="G90" s="7">
        <v>0.33023449778556824</v>
      </c>
      <c r="H90" s="7">
        <v>0.3490573763847351</v>
      </c>
      <c r="I90" s="7">
        <v>0.4630089998245239</v>
      </c>
      <c r="J90" s="7">
        <v>0.6851370930671692</v>
      </c>
      <c r="K90" s="7">
        <v>0.9911937713623047</v>
      </c>
      <c r="L90" s="7">
        <v>0.3332765273749828</v>
      </c>
    </row>
    <row r="91" spans="1:12" ht="12.75">
      <c r="A91" t="s">
        <v>431</v>
      </c>
      <c r="B91" t="s">
        <v>432</v>
      </c>
      <c r="C91" s="7">
        <v>0.18760009109973907</v>
      </c>
      <c r="D91" s="7">
        <v>0.24609029293060303</v>
      </c>
      <c r="E91" s="7">
        <v>0.19288361072540283</v>
      </c>
      <c r="F91" s="7">
        <v>0.2653714120388031</v>
      </c>
      <c r="G91" s="7">
        <v>0.3426870107650757</v>
      </c>
      <c r="H91" s="7">
        <v>0.3698801100254059</v>
      </c>
      <c r="I91" s="7">
        <v>0.49207791686058044</v>
      </c>
      <c r="J91" s="7">
        <v>0.7228362560272217</v>
      </c>
      <c r="K91" s="7">
        <v>1.0451699495315552</v>
      </c>
      <c r="L91" s="7">
        <v>0.35521080970764163</v>
      </c>
    </row>
    <row r="92" spans="1:12" ht="12.75">
      <c r="A92" t="s">
        <v>433</v>
      </c>
      <c r="B92" t="s">
        <v>434</v>
      </c>
      <c r="C92" s="7">
        <v>0.20166808366775513</v>
      </c>
      <c r="D92" s="7">
        <v>0.26779061555862427</v>
      </c>
      <c r="E92" s="7">
        <v>0.20275859534740448</v>
      </c>
      <c r="F92" s="7">
        <v>0.2772029936313629</v>
      </c>
      <c r="G92" s="7">
        <v>0.356354296207428</v>
      </c>
      <c r="H92" s="7">
        <v>0.3912266194820404</v>
      </c>
      <c r="I92" s="7">
        <v>0.5217137932777405</v>
      </c>
      <c r="J92" s="7">
        <v>0.7610365152359009</v>
      </c>
      <c r="K92" s="7">
        <v>1.1003459692001343</v>
      </c>
      <c r="L92" s="7">
        <v>0.37766308650374414</v>
      </c>
    </row>
    <row r="93" spans="1:12" ht="12.75">
      <c r="A93" t="s">
        <v>435</v>
      </c>
      <c r="B93" t="s">
        <v>436</v>
      </c>
      <c r="C93" s="7">
        <v>0.21596330404281616</v>
      </c>
      <c r="D93" s="7">
        <v>0.2897649109363556</v>
      </c>
      <c r="E93" s="7">
        <v>0.2136026918888092</v>
      </c>
      <c r="F93" s="7">
        <v>0.29012519121170044</v>
      </c>
      <c r="G93" s="7">
        <v>0.3712614178657532</v>
      </c>
      <c r="H93" s="7">
        <v>0.41304299235343933</v>
      </c>
      <c r="I93" s="7">
        <v>0.5518676042556763</v>
      </c>
      <c r="J93" s="7">
        <v>0.7996922135353088</v>
      </c>
      <c r="K93" s="7">
        <v>1.156473994255066</v>
      </c>
      <c r="L93" s="7">
        <v>0.40056767255067827</v>
      </c>
    </row>
    <row r="94" spans="1:12" ht="12.75">
      <c r="A94" t="s">
        <v>437</v>
      </c>
      <c r="B94" t="s">
        <v>438</v>
      </c>
      <c r="C94" s="7">
        <v>0.2304622083902359</v>
      </c>
      <c r="D94" s="7">
        <v>0.3119935989379883</v>
      </c>
      <c r="E94" s="7">
        <v>0.22542089223861694</v>
      </c>
      <c r="F94" s="7">
        <v>0.30415061116218567</v>
      </c>
      <c r="G94" s="7">
        <v>0.38742297887802124</v>
      </c>
      <c r="H94" s="7">
        <v>0.43527230620384216</v>
      </c>
      <c r="I94" s="7">
        <v>0.5824854969978333</v>
      </c>
      <c r="J94" s="7">
        <v>0.8387660384178162</v>
      </c>
      <c r="K94" s="7">
        <v>1.2133560180664062</v>
      </c>
      <c r="L94" s="7">
        <v>0.42388643205165866</v>
      </c>
    </row>
    <row r="95" spans="1:12" ht="12.75">
      <c r="A95" t="s">
        <v>439</v>
      </c>
      <c r="B95" t="s">
        <v>440</v>
      </c>
      <c r="C95" s="7">
        <v>0.24513639509677887</v>
      </c>
      <c r="D95" s="7">
        <v>0.3344498872756958</v>
      </c>
      <c r="E95" s="7">
        <v>0.23822200298309326</v>
      </c>
      <c r="F95" s="7">
        <v>0.31929340958595276</v>
      </c>
      <c r="G95" s="7">
        <v>0.4048534035682678</v>
      </c>
      <c r="H95" s="7">
        <v>0.4578607976436615</v>
      </c>
      <c r="I95" s="7">
        <v>0.6135140061378479</v>
      </c>
      <c r="J95" s="7">
        <v>0.8782269358634949</v>
      </c>
      <c r="K95" s="7">
        <v>1.2708370685577393</v>
      </c>
      <c r="L95" s="7">
        <v>0.44758137583732605</v>
      </c>
    </row>
    <row r="96" spans="1:12" ht="12.75">
      <c r="A96" t="s">
        <v>441</v>
      </c>
      <c r="B96" t="s">
        <v>442</v>
      </c>
      <c r="C96" s="7">
        <v>0.25995728373527527</v>
      </c>
      <c r="D96" s="7">
        <v>0.3571048080921173</v>
      </c>
      <c r="E96" s="7">
        <v>0.25201281905174255</v>
      </c>
      <c r="F96" s="7">
        <v>0.33555838465690613</v>
      </c>
      <c r="G96" s="7">
        <v>0.4235512912273407</v>
      </c>
      <c r="H96" s="7">
        <v>0.4807603061199188</v>
      </c>
      <c r="I96" s="7">
        <v>0.6449030041694641</v>
      </c>
      <c r="J96" s="7">
        <v>0.9180490970611572</v>
      </c>
      <c r="K96" s="7">
        <v>1.328800082206726</v>
      </c>
      <c r="L96" s="7">
        <v>0.4716165667772293</v>
      </c>
    </row>
    <row r="97" spans="1:12" ht="12.75">
      <c r="A97" t="s">
        <v>443</v>
      </c>
      <c r="B97" t="s">
        <v>444</v>
      </c>
      <c r="C97" s="7">
        <v>0.27470168471336365</v>
      </c>
      <c r="D97" s="7">
        <v>0.37960121035575867</v>
      </c>
      <c r="E97" s="7">
        <v>0.2666982114315033</v>
      </c>
      <c r="F97" s="7">
        <v>0.3528093099594116</v>
      </c>
      <c r="G97" s="7">
        <v>0.4433363080024719</v>
      </c>
      <c r="H97" s="7">
        <v>0.5039302110671997</v>
      </c>
      <c r="I97" s="7">
        <v>0.6766078472137451</v>
      </c>
      <c r="J97" s="7">
        <v>0.9582107067108154</v>
      </c>
      <c r="K97" s="7">
        <v>1.387158989906311</v>
      </c>
      <c r="L97" s="7">
        <v>0.49582196086645125</v>
      </c>
    </row>
    <row r="98" spans="1:12" ht="12.75">
      <c r="A98" t="s">
        <v>445</v>
      </c>
      <c r="B98" t="s">
        <v>446</v>
      </c>
      <c r="C98" s="7">
        <v>0.2894206941127777</v>
      </c>
      <c r="D98" s="7">
        <v>0.4020363986492157</v>
      </c>
      <c r="E98" s="7">
        <v>0.2822710871696472</v>
      </c>
      <c r="F98" s="7">
        <v>0.37102439999580383</v>
      </c>
      <c r="G98" s="7">
        <v>0.46417030692100525</v>
      </c>
      <c r="H98" s="7">
        <v>0.5273364782333374</v>
      </c>
      <c r="I98" s="7">
        <v>0.7085893154144287</v>
      </c>
      <c r="J98" s="7">
        <v>0.9986924529075623</v>
      </c>
      <c r="K98" s="7">
        <v>1.4458509683609009</v>
      </c>
      <c r="L98" s="7">
        <v>0.5202149286866188</v>
      </c>
    </row>
    <row r="99" spans="1:12" ht="12.75">
      <c r="A99" t="s">
        <v>447</v>
      </c>
      <c r="B99" t="s">
        <v>448</v>
      </c>
      <c r="C99" s="7">
        <v>0.304218590259552</v>
      </c>
      <c r="D99" s="7">
        <v>0.4245927035808563</v>
      </c>
      <c r="E99" s="7">
        <v>0.298764705657959</v>
      </c>
      <c r="F99" s="7">
        <v>0.39023157954216003</v>
      </c>
      <c r="G99" s="7">
        <v>0.4860748052597046</v>
      </c>
      <c r="H99" s="7">
        <v>0.5509517192840576</v>
      </c>
      <c r="I99" s="7">
        <v>0.7408144474029541</v>
      </c>
      <c r="J99" s="7">
        <v>1.039476990699768</v>
      </c>
      <c r="K99" s="7">
        <v>1.5048270225524902</v>
      </c>
      <c r="L99" s="7">
        <v>0.5448533961176872</v>
      </c>
    </row>
    <row r="100" spans="1:12" ht="12.75">
      <c r="A100" t="s">
        <v>449</v>
      </c>
      <c r="B100" t="s">
        <v>450</v>
      </c>
      <c r="C100" s="7">
        <v>0.31907960772514343</v>
      </c>
      <c r="D100" s="7">
        <v>0.44725027680397034</v>
      </c>
      <c r="E100" s="7">
        <v>0.31622299551963806</v>
      </c>
      <c r="F100" s="7">
        <v>0.41046908497810364</v>
      </c>
      <c r="G100" s="7">
        <v>0.5090814828872681</v>
      </c>
      <c r="H100" s="7">
        <v>0.5747535228729248</v>
      </c>
      <c r="I100" s="7">
        <v>0.7732549905776978</v>
      </c>
      <c r="J100" s="7">
        <v>1.080549955368042</v>
      </c>
      <c r="K100" s="7">
        <v>1.5640559196472168</v>
      </c>
      <c r="L100" s="7">
        <v>0.5697223556041717</v>
      </c>
    </row>
    <row r="101" spans="1:12" ht="12.75">
      <c r="A101" t="s">
        <v>451</v>
      </c>
      <c r="B101" t="s">
        <v>452</v>
      </c>
      <c r="C101" s="7">
        <v>0.3339909017086029</v>
      </c>
      <c r="D101" s="7">
        <v>0.4699922800064087</v>
      </c>
      <c r="E101" s="7">
        <v>0.3346990942955017</v>
      </c>
      <c r="F101" s="7">
        <v>0.4317847788333893</v>
      </c>
      <c r="G101" s="7">
        <v>0.5332328081130981</v>
      </c>
      <c r="H101" s="7">
        <v>0.598724901676178</v>
      </c>
      <c r="I101" s="7">
        <v>0.8058883547782898</v>
      </c>
      <c r="J101" s="7">
        <v>1.1218969821929932</v>
      </c>
      <c r="K101" s="7">
        <v>1.6235119104385376</v>
      </c>
      <c r="L101" s="7">
        <v>0.5948112002015113</v>
      </c>
    </row>
    <row r="102" spans="1:12" ht="12.75">
      <c r="A102" t="s">
        <v>453</v>
      </c>
      <c r="B102" t="s">
        <v>454</v>
      </c>
      <c r="C102" s="7">
        <v>0.3489423096179962</v>
      </c>
      <c r="D102" s="7">
        <v>0.49280449748039246</v>
      </c>
      <c r="E102" s="7">
        <v>0.3542559742927551</v>
      </c>
      <c r="F102" s="7">
        <v>0.4542367160320282</v>
      </c>
      <c r="G102" s="7">
        <v>0.5585814118385315</v>
      </c>
      <c r="H102" s="7">
        <v>0.6228522062301636</v>
      </c>
      <c r="I102" s="7">
        <v>0.8386958241462708</v>
      </c>
      <c r="J102" s="7">
        <v>1.1635169982910156</v>
      </c>
      <c r="K102" s="7">
        <v>1.6831779479980469</v>
      </c>
      <c r="L102" s="7">
        <v>0.6201138684153557</v>
      </c>
    </row>
    <row r="103" spans="1:12" ht="12.75">
      <c r="A103" t="s">
        <v>455</v>
      </c>
      <c r="B103" t="s">
        <v>456</v>
      </c>
      <c r="C103" s="7">
        <v>0.3639252185821533</v>
      </c>
      <c r="D103" s="7">
        <v>0.5156750082969666</v>
      </c>
      <c r="E103" s="7">
        <v>0.3749659061431885</v>
      </c>
      <c r="F103" s="7">
        <v>0.4778924286365509</v>
      </c>
      <c r="G103" s="7">
        <v>0.5851904153823853</v>
      </c>
      <c r="H103" s="7">
        <v>0.6471254825592041</v>
      </c>
      <c r="I103" s="7">
        <v>0.8716618418693542</v>
      </c>
      <c r="J103" s="7">
        <v>1.2054829597473145</v>
      </c>
      <c r="K103" s="7">
        <v>1.7430440187454224</v>
      </c>
      <c r="L103" s="7">
        <v>0.6456312397122383</v>
      </c>
    </row>
    <row r="104" spans="1:12" ht="12.75">
      <c r="A104" t="s">
        <v>457</v>
      </c>
      <c r="B104" t="s">
        <v>458</v>
      </c>
      <c r="C104" s="7">
        <v>0.37893298268318176</v>
      </c>
      <c r="D104" s="7">
        <v>0.5385938882827759</v>
      </c>
      <c r="E104" s="7">
        <v>0.3969094753265381</v>
      </c>
      <c r="F104" s="7">
        <v>0.5028305053710938</v>
      </c>
      <c r="G104" s="7">
        <v>0.6131330132484436</v>
      </c>
      <c r="H104" s="7">
        <v>0.6715390086174011</v>
      </c>
      <c r="I104" s="7">
        <v>0.9047744274139404</v>
      </c>
      <c r="J104" s="7">
        <v>1.247694969177246</v>
      </c>
      <c r="K104" s="7">
        <v>1.8031020164489746</v>
      </c>
      <c r="L104" s="7">
        <v>0.6713587778806687</v>
      </c>
    </row>
    <row r="105" spans="1:12" ht="12.75">
      <c r="A105" t="s">
        <v>459</v>
      </c>
      <c r="B105" t="s">
        <v>460</v>
      </c>
      <c r="C105" s="7">
        <v>0.39396050572395325</v>
      </c>
      <c r="D105" s="7">
        <v>0.5615530014038086</v>
      </c>
      <c r="E105" s="7">
        <v>0.420175701379776</v>
      </c>
      <c r="F105" s="7">
        <v>0.5291334986686707</v>
      </c>
      <c r="G105" s="7">
        <v>0.6424930095672607</v>
      </c>
      <c r="H105" s="7">
        <v>0.6960813999176025</v>
      </c>
      <c r="I105" s="7">
        <v>0.9380235075950623</v>
      </c>
      <c r="J105" s="7">
        <v>1.2901430130004883</v>
      </c>
      <c r="K105" s="7">
        <v>1.8632819652557373</v>
      </c>
      <c r="L105" s="7">
        <v>0.6972946485877037</v>
      </c>
    </row>
    <row r="106" spans="1:12" ht="12.75">
      <c r="A106" t="s">
        <v>461</v>
      </c>
      <c r="B106" t="s">
        <v>462</v>
      </c>
      <c r="C106" s="7">
        <v>0.4090031087398529</v>
      </c>
      <c r="D106" s="7">
        <v>0.584545373916626</v>
      </c>
      <c r="E106" s="7">
        <v>0.44486600160598755</v>
      </c>
      <c r="F106" s="7">
        <v>0.5569038987159729</v>
      </c>
      <c r="G106" s="7">
        <v>0.6733659505844116</v>
      </c>
      <c r="H106" s="7">
        <v>0.7207568287849426</v>
      </c>
      <c r="I106" s="7">
        <v>0.9714042544364929</v>
      </c>
      <c r="J106" s="7">
        <v>1.3328258991241455</v>
      </c>
      <c r="K106" s="7">
        <v>1.9236470460891724</v>
      </c>
      <c r="L106" s="7">
        <v>0.7234486824274063</v>
      </c>
    </row>
    <row r="107" spans="1:12" ht="12.75">
      <c r="A107" t="s">
        <v>463</v>
      </c>
      <c r="B107" t="s">
        <v>464</v>
      </c>
      <c r="C107" s="7">
        <v>0.12629909813404083</v>
      </c>
      <c r="D107" s="7">
        <v>0.14878278970718384</v>
      </c>
      <c r="E107" s="7">
        <v>0.14833469688892365</v>
      </c>
      <c r="F107" s="7">
        <v>0.2116238921880722</v>
      </c>
      <c r="G107" s="7">
        <v>0.27851802110671997</v>
      </c>
      <c r="H107" s="7">
        <v>0.23706389963626862</v>
      </c>
      <c r="I107" s="7">
        <v>0.30128347873687744</v>
      </c>
      <c r="J107" s="7">
        <v>0.47399410605430603</v>
      </c>
      <c r="K107" s="7">
        <v>0.7393501400947571</v>
      </c>
      <c r="L107" s="7">
        <v>0.23287818133831023</v>
      </c>
    </row>
    <row r="108" spans="1:12" ht="12.75">
      <c r="A108" t="s">
        <v>465</v>
      </c>
      <c r="B108" t="s">
        <v>466</v>
      </c>
      <c r="C108" s="7">
        <v>0.12726499140262604</v>
      </c>
      <c r="D108" s="7">
        <v>0.1503203958272934</v>
      </c>
      <c r="E108" s="7">
        <v>0.1493639051914215</v>
      </c>
      <c r="F108" s="7">
        <v>0.21309450268745422</v>
      </c>
      <c r="G108" s="7">
        <v>0.2805227041244507</v>
      </c>
      <c r="H108" s="7">
        <v>0.23944690823554993</v>
      </c>
      <c r="I108" s="7">
        <v>0.3036142885684967</v>
      </c>
      <c r="J108" s="7">
        <v>0.47753602266311646</v>
      </c>
      <c r="K108" s="7">
        <v>0.7436951994895935</v>
      </c>
      <c r="L108" s="7">
        <v>0.23471878260374068</v>
      </c>
    </row>
    <row r="109" spans="1:12" ht="12.75">
      <c r="A109" t="s">
        <v>467</v>
      </c>
      <c r="B109" t="s">
        <v>468</v>
      </c>
      <c r="C109" s="7">
        <v>0.1325957030057907</v>
      </c>
      <c r="D109" s="7">
        <v>0.15873479843139648</v>
      </c>
      <c r="E109" s="7">
        <v>0.15406270325183868</v>
      </c>
      <c r="F109" s="7">
        <v>0.21896150708198547</v>
      </c>
      <c r="G109" s="7">
        <v>0.28763699531555176</v>
      </c>
      <c r="H109" s="7">
        <v>0.25764548778533936</v>
      </c>
      <c r="I109" s="7">
        <v>0.3301517069339752</v>
      </c>
      <c r="J109" s="7">
        <v>0.5117645859718323</v>
      </c>
      <c r="K109" s="7">
        <v>0.7840136885643005</v>
      </c>
      <c r="L109" s="7">
        <v>0.2494321708381176</v>
      </c>
    </row>
    <row r="110" spans="1:12" ht="12.75">
      <c r="A110" t="s">
        <v>469</v>
      </c>
      <c r="B110" t="s">
        <v>470</v>
      </c>
      <c r="C110" s="7">
        <v>0.1388237029314041</v>
      </c>
      <c r="D110" s="7">
        <v>0.1685677021741867</v>
      </c>
      <c r="E110" s="7">
        <v>0.15922370553016663</v>
      </c>
      <c r="F110" s="7">
        <v>0.2253635972738266</v>
      </c>
      <c r="G110" s="7">
        <v>0.29533928632736206</v>
      </c>
      <c r="H110" s="7">
        <v>0.27591970562934875</v>
      </c>
      <c r="I110" s="7">
        <v>0.35673969984054565</v>
      </c>
      <c r="J110" s="7">
        <v>0.546290397644043</v>
      </c>
      <c r="K110" s="7">
        <v>0.8252665996551514</v>
      </c>
      <c r="L110" s="7">
        <v>0.2648300884664059</v>
      </c>
    </row>
    <row r="111" spans="1:12" ht="12.75">
      <c r="A111" t="s">
        <v>471</v>
      </c>
      <c r="B111" t="s">
        <v>472</v>
      </c>
      <c r="C111" s="7">
        <v>0.14614149928092957</v>
      </c>
      <c r="D111" s="7">
        <v>0.180104598402977</v>
      </c>
      <c r="E111" s="7">
        <v>0.1649334877729416</v>
      </c>
      <c r="F111" s="7">
        <v>0.23239900171756744</v>
      </c>
      <c r="G111" s="7">
        <v>0.3037351071834564</v>
      </c>
      <c r="H111" s="7">
        <v>0.2944606840610504</v>
      </c>
      <c r="I111" s="7">
        <v>0.3835735023021698</v>
      </c>
      <c r="J111" s="7">
        <v>0.5812593102455139</v>
      </c>
      <c r="K111" s="7">
        <v>0.8679853677749634</v>
      </c>
      <c r="L111" s="7">
        <v>0.2811290290951729</v>
      </c>
    </row>
    <row r="112" spans="1:12" ht="12.75">
      <c r="A112" t="s">
        <v>473</v>
      </c>
      <c r="B112" t="s">
        <v>474</v>
      </c>
      <c r="C112" s="7">
        <v>0.15476828813552856</v>
      </c>
      <c r="D112" s="7">
        <v>0.19367291033267975</v>
      </c>
      <c r="E112" s="7">
        <v>0.17128509283065796</v>
      </c>
      <c r="F112" s="7">
        <v>0.2401691973209381</v>
      </c>
      <c r="G112" s="7">
        <v>0.31293660402297974</v>
      </c>
      <c r="H112" s="7">
        <v>0.3134044110774994</v>
      </c>
      <c r="I112" s="7">
        <v>0.4107978045940399</v>
      </c>
      <c r="J112" s="7">
        <v>0.6167665719985962</v>
      </c>
      <c r="K112" s="7">
        <v>0.9126042127609253</v>
      </c>
      <c r="L112" s="7">
        <v>0.2985393545031548</v>
      </c>
    </row>
    <row r="113" spans="1:12" ht="12.75">
      <c r="A113" t="s">
        <v>475</v>
      </c>
      <c r="B113" t="s">
        <v>476</v>
      </c>
      <c r="C113" s="7">
        <v>0.1649504154920578</v>
      </c>
      <c r="D113" s="7">
        <v>0.20964689552783966</v>
      </c>
      <c r="E113" s="7">
        <v>0.17837049067020416</v>
      </c>
      <c r="F113" s="7">
        <v>0.2487718015909195</v>
      </c>
      <c r="G113" s="7">
        <v>0.32305487990379333</v>
      </c>
      <c r="H113" s="7">
        <v>0.33283957839012146</v>
      </c>
      <c r="I113" s="7">
        <v>0.4385114014148712</v>
      </c>
      <c r="J113" s="7">
        <v>0.6528589725494385</v>
      </c>
      <c r="K113" s="7">
        <v>0.9593612551689148</v>
      </c>
      <c r="L113" s="7">
        <v>0.3172625556588173</v>
      </c>
    </row>
    <row r="114" spans="1:12" ht="12.75">
      <c r="A114" t="s">
        <v>477</v>
      </c>
      <c r="B114" t="s">
        <v>478</v>
      </c>
      <c r="C114" s="7">
        <v>0.1769614964723587</v>
      </c>
      <c r="D114" s="7">
        <v>0.2284547984600067</v>
      </c>
      <c r="E114" s="7">
        <v>0.18627171218395233</v>
      </c>
      <c r="F114" s="7">
        <v>0.25829389691352844</v>
      </c>
      <c r="G114" s="7">
        <v>0.33419209718704224</v>
      </c>
      <c r="H114" s="7">
        <v>0.35281041264533997</v>
      </c>
      <c r="I114" s="7">
        <v>0.4667692184448242</v>
      </c>
      <c r="J114" s="7">
        <v>0.6895424723625183</v>
      </c>
      <c r="K114" s="7">
        <v>1.00826895236969</v>
      </c>
      <c r="L114" s="7">
        <v>0.33749155297875405</v>
      </c>
    </row>
    <row r="115" spans="1:12" ht="12.75">
      <c r="A115" t="s">
        <v>479</v>
      </c>
      <c r="B115" t="s">
        <v>480</v>
      </c>
      <c r="C115" s="7">
        <v>0.1904933899641037</v>
      </c>
      <c r="D115" s="7">
        <v>0.2496003955602646</v>
      </c>
      <c r="E115" s="7">
        <v>0.1950528919696808</v>
      </c>
      <c r="F115" s="7">
        <v>0.2688058018684387</v>
      </c>
      <c r="G115" s="7">
        <v>0.34643298387527466</v>
      </c>
      <c r="H115" s="7">
        <v>0.3733227252960205</v>
      </c>
      <c r="I115" s="7">
        <v>0.49558788537979126</v>
      </c>
      <c r="J115" s="7">
        <v>0.7267968654632568</v>
      </c>
      <c r="K115" s="7">
        <v>1.0591609477996826</v>
      </c>
      <c r="L115" s="7">
        <v>0.35903637290000917</v>
      </c>
    </row>
    <row r="116" spans="1:12" ht="12.75">
      <c r="A116" t="s">
        <v>481</v>
      </c>
      <c r="B116" t="s">
        <v>482</v>
      </c>
      <c r="C116" s="7">
        <v>0.20430240035057068</v>
      </c>
      <c r="D116" s="7">
        <v>0.27108490467071533</v>
      </c>
      <c r="E116" s="7">
        <v>0.20475830137729645</v>
      </c>
      <c r="F116" s="7">
        <v>0.2803601026535034</v>
      </c>
      <c r="G116" s="7">
        <v>0.35984259843826294</v>
      </c>
      <c r="H116" s="7">
        <v>0.39435458183288574</v>
      </c>
      <c r="I116" s="7">
        <v>0.524954617023468</v>
      </c>
      <c r="J116" s="7">
        <v>0.7645876407623291</v>
      </c>
      <c r="K116" s="7">
        <v>1.11177396774292</v>
      </c>
      <c r="L116" s="7">
        <v>0.38110976919531825</v>
      </c>
    </row>
    <row r="117" spans="1:12" ht="12.75">
      <c r="A117" t="s">
        <v>483</v>
      </c>
      <c r="B117" t="s">
        <v>484</v>
      </c>
      <c r="C117" s="7">
        <v>0.21833710372447968</v>
      </c>
      <c r="D117" s="7">
        <v>0.2928285002708435</v>
      </c>
      <c r="E117" s="7">
        <v>0.2154161036014557</v>
      </c>
      <c r="F117" s="7">
        <v>0.29299378395080566</v>
      </c>
      <c r="G117" s="7">
        <v>0.37446731328964233</v>
      </c>
      <c r="H117" s="7">
        <v>0.4158664047718048</v>
      </c>
      <c r="I117" s="7">
        <v>0.554837167263031</v>
      </c>
      <c r="J117" s="7">
        <v>0.8028762936592102</v>
      </c>
      <c r="K117" s="7">
        <v>1.1658190488815308</v>
      </c>
      <c r="L117" s="7">
        <v>0.40365719079971313</v>
      </c>
    </row>
    <row r="118" spans="1:12" ht="12.75">
      <c r="A118" t="s">
        <v>485</v>
      </c>
      <c r="B118" t="s">
        <v>486</v>
      </c>
      <c r="C118" s="7">
        <v>0.23258480429649353</v>
      </c>
      <c r="D118" s="7">
        <v>0.3148218095302582</v>
      </c>
      <c r="E118" s="7">
        <v>0.2270462065935135</v>
      </c>
      <c r="F118" s="7">
        <v>0.30673491954803467</v>
      </c>
      <c r="G118" s="7">
        <v>0.3903406858444214</v>
      </c>
      <c r="H118" s="7">
        <v>0.43781059980392456</v>
      </c>
      <c r="I118" s="7">
        <v>0.5852015018463135</v>
      </c>
      <c r="J118" s="7">
        <v>0.8416256904602051</v>
      </c>
      <c r="K118" s="7">
        <v>1.2210270166397095</v>
      </c>
      <c r="L118" s="7">
        <v>0.42664874479174614</v>
      </c>
    </row>
    <row r="119" spans="1:12" ht="12.75">
      <c r="A119" t="s">
        <v>487</v>
      </c>
      <c r="B119" t="s">
        <v>488</v>
      </c>
      <c r="C119" s="7">
        <v>0.24702471494674683</v>
      </c>
      <c r="D119" s="7">
        <v>0.3370465040206909</v>
      </c>
      <c r="E119" s="7">
        <v>0.23966801166534424</v>
      </c>
      <c r="F119" s="7">
        <v>0.3216080069541931</v>
      </c>
      <c r="G119" s="7">
        <v>0.4074903130531311</v>
      </c>
      <c r="H119" s="7">
        <v>0.4601382911205292</v>
      </c>
      <c r="I119" s="7">
        <v>0.6159988045692444</v>
      </c>
      <c r="J119" s="7">
        <v>0.880801796913147</v>
      </c>
      <c r="K119" s="7">
        <v>1.2771700620651245</v>
      </c>
      <c r="L119" s="7">
        <v>0.4500491452217102</v>
      </c>
    </row>
    <row r="120" spans="1:12" ht="12.75">
      <c r="A120" t="s">
        <v>489</v>
      </c>
      <c r="B120" t="s">
        <v>490</v>
      </c>
      <c r="C120" s="7">
        <v>0.26163241267204285</v>
      </c>
      <c r="D120" s="7">
        <v>0.359480082988739</v>
      </c>
      <c r="E120" s="7">
        <v>0.2532939910888672</v>
      </c>
      <c r="F120" s="7">
        <v>0.33762428164482117</v>
      </c>
      <c r="G120" s="7">
        <v>0.42592379450798035</v>
      </c>
      <c r="H120" s="7">
        <v>0.48280298709869385</v>
      </c>
      <c r="I120" s="7">
        <v>0.6471624970436096</v>
      </c>
      <c r="J120" s="7">
        <v>0.9203748106956482</v>
      </c>
      <c r="K120" s="7">
        <v>1.334062933921814</v>
      </c>
      <c r="L120" s="7">
        <v>0.47381893545389175</v>
      </c>
    </row>
    <row r="121" spans="1:12" ht="12.75">
      <c r="A121" t="s">
        <v>491</v>
      </c>
      <c r="B121" t="s">
        <v>492</v>
      </c>
      <c r="C121" s="7">
        <v>0.27618610858917236</v>
      </c>
      <c r="D121" s="7">
        <v>0.38176900148391724</v>
      </c>
      <c r="E121" s="7">
        <v>0.2678315043449402</v>
      </c>
      <c r="F121" s="7">
        <v>0.3546501100063324</v>
      </c>
      <c r="G121" s="7">
        <v>0.4454653859138489</v>
      </c>
      <c r="H121" s="7">
        <v>0.505763590335846</v>
      </c>
      <c r="I121" s="7">
        <v>0.6786506175994873</v>
      </c>
      <c r="J121" s="7">
        <v>0.9603179097175598</v>
      </c>
      <c r="K121" s="7">
        <v>1.391564965248108</v>
      </c>
      <c r="L121" s="7">
        <v>0.4977870175242424</v>
      </c>
    </row>
    <row r="122" spans="1:12" ht="12.75">
      <c r="A122" t="s">
        <v>493</v>
      </c>
      <c r="B122" t="s">
        <v>494</v>
      </c>
      <c r="C122" s="7">
        <v>0.29073649644851685</v>
      </c>
      <c r="D122" s="7">
        <v>0.4040127992630005</v>
      </c>
      <c r="E122" s="7">
        <v>0.2832736074924469</v>
      </c>
      <c r="F122" s="7">
        <v>0.37266409397125244</v>
      </c>
      <c r="G122" s="7">
        <v>0.4660787880420685</v>
      </c>
      <c r="H122" s="7">
        <v>0.5289844870567322</v>
      </c>
      <c r="I122" s="7">
        <v>0.7104303240776062</v>
      </c>
      <c r="J122" s="7">
        <v>1.000607967376709</v>
      </c>
      <c r="K122" s="7">
        <v>1.4495649337768555</v>
      </c>
      <c r="L122" s="7">
        <v>0.5219696560502052</v>
      </c>
    </row>
    <row r="123" spans="1:12" ht="12.75">
      <c r="A123" t="s">
        <v>495</v>
      </c>
      <c r="B123" t="s">
        <v>496</v>
      </c>
      <c r="C123" s="7">
        <v>0.3053865134716034</v>
      </c>
      <c r="D123" s="7">
        <v>0.4263944923877716</v>
      </c>
      <c r="E123" s="7">
        <v>0.2996528148651123</v>
      </c>
      <c r="F123" s="7">
        <v>0.3916932940483093</v>
      </c>
      <c r="G123" s="7">
        <v>0.4877854287624359</v>
      </c>
      <c r="H123" s="7">
        <v>0.5524359941482544</v>
      </c>
      <c r="I123" s="7">
        <v>0.7424878478050232</v>
      </c>
      <c r="J123" s="7">
        <v>1.0412230491638184</v>
      </c>
      <c r="K123" s="7">
        <v>1.5079809427261353</v>
      </c>
      <c r="L123" s="7">
        <v>0.5464261788129806</v>
      </c>
    </row>
    <row r="124" spans="1:12" ht="12.75">
      <c r="A124" t="s">
        <v>497</v>
      </c>
      <c r="B124" t="s">
        <v>498</v>
      </c>
      <c r="C124" s="7">
        <v>0.32011839747428894</v>
      </c>
      <c r="D124" s="7">
        <v>0.4488939046859741</v>
      </c>
      <c r="E124" s="7">
        <v>0.31701138615608215</v>
      </c>
      <c r="F124" s="7">
        <v>0.4117739200592041</v>
      </c>
      <c r="G124" s="7">
        <v>0.5106161236763</v>
      </c>
      <c r="H124" s="7">
        <v>0.5760937929153442</v>
      </c>
      <c r="I124" s="7">
        <v>0.7747789025306702</v>
      </c>
      <c r="J124" s="7">
        <v>1.0821460485458374</v>
      </c>
      <c r="K124" s="7">
        <v>1.5667519569396973</v>
      </c>
      <c r="L124" s="7">
        <v>0.5711357203125954</v>
      </c>
    </row>
    <row r="125" spans="1:12" ht="12.75">
      <c r="A125" t="s">
        <v>499</v>
      </c>
      <c r="B125" t="s">
        <v>500</v>
      </c>
      <c r="C125" s="7">
        <v>0.33491718769073486</v>
      </c>
      <c r="D125" s="7">
        <v>0.4714931845664978</v>
      </c>
      <c r="E125" s="7">
        <v>0.33540087938308716</v>
      </c>
      <c r="F125" s="7">
        <v>0.4329521059989929</v>
      </c>
      <c r="G125" s="7">
        <v>0.5346112847328186</v>
      </c>
      <c r="H125" s="7">
        <v>0.5999382138252258</v>
      </c>
      <c r="I125" s="7">
        <v>0.8072786927223206</v>
      </c>
      <c r="J125" s="7">
        <v>1.123358964920044</v>
      </c>
      <c r="K125" s="7">
        <v>1.6258320808410645</v>
      </c>
      <c r="L125" s="7">
        <v>0.5960847628116608</v>
      </c>
    </row>
    <row r="126" spans="1:12" ht="12.75">
      <c r="A126" t="s">
        <v>501</v>
      </c>
      <c r="B126" t="s">
        <v>502</v>
      </c>
      <c r="C126" s="7">
        <v>0.3497703969478607</v>
      </c>
      <c r="D126" s="7">
        <v>0.49417710304260254</v>
      </c>
      <c r="E126" s="7">
        <v>0.35488250851631165</v>
      </c>
      <c r="F126" s="7">
        <v>0.45528340339660645</v>
      </c>
      <c r="G126" s="7">
        <v>0.5598220229148865</v>
      </c>
      <c r="H126" s="7">
        <v>0.6239537000656128</v>
      </c>
      <c r="I126" s="7">
        <v>0.8399668335914612</v>
      </c>
      <c r="J126" s="7">
        <v>1.1648550033569336</v>
      </c>
      <c r="K126" s="7">
        <v>1.6851871013641357</v>
      </c>
      <c r="L126" s="7">
        <v>0.621264467537403</v>
      </c>
    </row>
    <row r="127" spans="1:12" ht="12.75">
      <c r="A127" t="s">
        <v>503</v>
      </c>
      <c r="B127" t="s">
        <v>504</v>
      </c>
      <c r="C127" s="7">
        <v>0.36466801166534424</v>
      </c>
      <c r="D127" s="7">
        <v>0.5169326066970825</v>
      </c>
      <c r="E127" s="7">
        <v>0.3755269944667816</v>
      </c>
      <c r="F127" s="7">
        <v>0.4788333773612976</v>
      </c>
      <c r="G127" s="7">
        <v>0.5863093137741089</v>
      </c>
      <c r="H127" s="7">
        <v>0.6481284499168396</v>
      </c>
      <c r="I127" s="7">
        <v>0.872826337814331</v>
      </c>
      <c r="J127" s="7">
        <v>1.2067160606384277</v>
      </c>
      <c r="K127" s="7">
        <v>1.7447940111160278</v>
      </c>
      <c r="L127" s="7">
        <v>0.6466742059588433</v>
      </c>
    </row>
    <row r="128" spans="1:12" ht="12.75">
      <c r="A128" t="s">
        <v>505</v>
      </c>
      <c r="B128" t="s">
        <v>506</v>
      </c>
      <c r="C128" s="7">
        <v>0.37960121035575867</v>
      </c>
      <c r="D128" s="7">
        <v>0.5397481918334961</v>
      </c>
      <c r="E128" s="7">
        <v>0.39741361141204834</v>
      </c>
      <c r="F128" s="7">
        <v>0.5036787986755371</v>
      </c>
      <c r="G128" s="7">
        <v>0.6141443848609924</v>
      </c>
      <c r="H128" s="7">
        <v>0.6724543571472168</v>
      </c>
      <c r="I128" s="7">
        <v>0.9058437943458557</v>
      </c>
      <c r="J128" s="7">
        <v>1.2488340139389038</v>
      </c>
      <c r="K128" s="7">
        <v>1.8046330213546753</v>
      </c>
      <c r="L128" s="7">
        <v>0.6723067837953568</v>
      </c>
    </row>
    <row r="129" spans="1:12" ht="12.75">
      <c r="A129" t="s">
        <v>507</v>
      </c>
      <c r="B129" t="s">
        <v>508</v>
      </c>
      <c r="C129" s="7">
        <v>0.3945634067058563</v>
      </c>
      <c r="D129" s="7">
        <v>0.5626146793365479</v>
      </c>
      <c r="E129" s="7">
        <v>0.4206300973892212</v>
      </c>
      <c r="F129" s="7">
        <v>0.529900312423706</v>
      </c>
      <c r="G129" s="7">
        <v>0.6434095501899719</v>
      </c>
      <c r="H129" s="7">
        <v>0.6969193816184998</v>
      </c>
      <c r="I129" s="7">
        <v>0.9390078783035278</v>
      </c>
      <c r="J129" s="7">
        <v>1.2911970615386963</v>
      </c>
      <c r="K129" s="7">
        <v>1.8646299839019775</v>
      </c>
      <c r="L129" s="7">
        <v>0.6981589335203171</v>
      </c>
    </row>
    <row r="130" spans="1:12" ht="12.75">
      <c r="A130" t="s">
        <v>509</v>
      </c>
      <c r="B130" t="s">
        <v>510</v>
      </c>
      <c r="C130" s="7">
        <v>0.4095487892627716</v>
      </c>
      <c r="D130" s="7">
        <v>0.5855239629745483</v>
      </c>
      <c r="E130" s="7">
        <v>0.4452769160270691</v>
      </c>
      <c r="F130" s="7">
        <v>0.5575990080833435</v>
      </c>
      <c r="G130" s="7">
        <v>0.6741985082626343</v>
      </c>
      <c r="H130" s="7">
        <v>0.7215259075164795</v>
      </c>
      <c r="I130" s="7">
        <v>0.972312331199646</v>
      </c>
      <c r="J130" s="7">
        <v>1.3338040113449097</v>
      </c>
      <c r="K130" s="7">
        <v>1.9248390197753906</v>
      </c>
      <c r="L130" s="7">
        <v>0.7242388659715653</v>
      </c>
    </row>
    <row r="131" spans="1:12" ht="12.75">
      <c r="A131" t="s">
        <v>511</v>
      </c>
      <c r="B131" t="s">
        <v>512</v>
      </c>
      <c r="C131" s="7">
        <v>0.12992089986801147</v>
      </c>
      <c r="D131" s="7">
        <v>0.15302209556102753</v>
      </c>
      <c r="E131" s="7">
        <v>0.1513185054063797</v>
      </c>
      <c r="F131" s="7">
        <v>0.2165571004152298</v>
      </c>
      <c r="G131" s="7">
        <v>0.28382009267807007</v>
      </c>
      <c r="H131" s="7">
        <v>0.2420060932636261</v>
      </c>
      <c r="I131" s="7">
        <v>0.3062871992588043</v>
      </c>
      <c r="J131" s="7">
        <v>0.4804230034351349</v>
      </c>
      <c r="K131" s="7">
        <v>0.7530547380447388</v>
      </c>
      <c r="L131" s="7">
        <v>0.23775643736124039</v>
      </c>
    </row>
    <row r="132" spans="1:12" ht="12.75">
      <c r="A132" t="s">
        <v>513</v>
      </c>
      <c r="B132" t="s">
        <v>514</v>
      </c>
      <c r="C132" s="7">
        <v>0.13087159395217896</v>
      </c>
      <c r="D132" s="7">
        <v>0.15454299747943878</v>
      </c>
      <c r="E132" s="7">
        <v>0.15232309699058533</v>
      </c>
      <c r="F132" s="7">
        <v>0.217991903424263</v>
      </c>
      <c r="G132" s="7">
        <v>0.2857844829559326</v>
      </c>
      <c r="H132" s="7">
        <v>0.24433749914169312</v>
      </c>
      <c r="I132" s="7">
        <v>0.3085331916809082</v>
      </c>
      <c r="J132" s="7">
        <v>0.48387789726257324</v>
      </c>
      <c r="K132" s="7">
        <v>0.7572786808013916</v>
      </c>
      <c r="L132" s="7">
        <v>0.23955327257514</v>
      </c>
    </row>
    <row r="133" spans="1:12" ht="12.75">
      <c r="A133" t="s">
        <v>515</v>
      </c>
      <c r="B133" t="s">
        <v>516</v>
      </c>
      <c r="C133" s="7">
        <v>0.1361744999885559</v>
      </c>
      <c r="D133" s="7">
        <v>0.16292878985404968</v>
      </c>
      <c r="E133" s="7">
        <v>0.15699279308319092</v>
      </c>
      <c r="F133" s="7">
        <v>0.2238093912601471</v>
      </c>
      <c r="G133" s="7">
        <v>0.2928481996059418</v>
      </c>
      <c r="H133" s="7">
        <v>0.26246020197868347</v>
      </c>
      <c r="I133" s="7">
        <v>0.3350120782852173</v>
      </c>
      <c r="J133" s="7">
        <v>0.5179666876792908</v>
      </c>
      <c r="K133" s="7">
        <v>0.7973459362983704</v>
      </c>
      <c r="L133" s="7">
        <v>0.2542093923687935</v>
      </c>
    </row>
    <row r="134" spans="1:12" ht="12.75">
      <c r="A134" t="s">
        <v>517</v>
      </c>
      <c r="B134" t="s">
        <v>518</v>
      </c>
      <c r="C134" s="7">
        <v>0.14235500991344452</v>
      </c>
      <c r="D134" s="7">
        <v>0.17271600663661957</v>
      </c>
      <c r="E134" s="7">
        <v>0.16211740672588348</v>
      </c>
      <c r="F134" s="7">
        <v>0.23014098405838013</v>
      </c>
      <c r="G134" s="7">
        <v>0.3004838824272156</v>
      </c>
      <c r="H134" s="7">
        <v>0.28062519431114197</v>
      </c>
      <c r="I134" s="7">
        <v>0.3615208864212036</v>
      </c>
      <c r="J134" s="7">
        <v>0.5522873997688293</v>
      </c>
      <c r="K134" s="7">
        <v>0.8381379842758179</v>
      </c>
      <c r="L134" s="7">
        <v>0.2695179192721844</v>
      </c>
    </row>
    <row r="135" spans="1:12" ht="12.75">
      <c r="A135" t="s">
        <v>519</v>
      </c>
      <c r="B135" t="s">
        <v>520</v>
      </c>
      <c r="C135" s="7">
        <v>0.14959919452667236</v>
      </c>
      <c r="D135" s="7">
        <v>0.18418510258197784</v>
      </c>
      <c r="E135" s="7">
        <v>0.16777829825878143</v>
      </c>
      <c r="F135" s="7">
        <v>0.23707689344882965</v>
      </c>
      <c r="G135" s="7">
        <v>0.3087899088859558</v>
      </c>
      <c r="H135" s="7">
        <v>0.2990160882472992</v>
      </c>
      <c r="I135" s="7">
        <v>0.3882445991039276</v>
      </c>
      <c r="J135" s="7">
        <v>0.5869826674461365</v>
      </c>
      <c r="K135" s="7">
        <v>0.8801274299621582</v>
      </c>
      <c r="L135" s="7">
        <v>0.2856858041882515</v>
      </c>
    </row>
    <row r="136" spans="1:12" ht="12.75">
      <c r="A136" t="s">
        <v>521</v>
      </c>
      <c r="B136" t="s">
        <v>522</v>
      </c>
      <c r="C136" s="7">
        <v>0.15812119841575623</v>
      </c>
      <c r="D136" s="7">
        <v>0.19765949249267578</v>
      </c>
      <c r="E136" s="7">
        <v>0.17406100034713745</v>
      </c>
      <c r="F136" s="7">
        <v>0.24471120536327362</v>
      </c>
      <c r="G136" s="7">
        <v>0.3178696930408478</v>
      </c>
      <c r="H136" s="7">
        <v>0.3177652060985565</v>
      </c>
      <c r="I136" s="7">
        <v>0.415318101644516</v>
      </c>
      <c r="J136" s="7">
        <v>0.6221557855606079</v>
      </c>
      <c r="K136" s="7">
        <v>0.923747718334198</v>
      </c>
      <c r="L136" s="7">
        <v>0.30291835829615593</v>
      </c>
    </row>
    <row r="137" spans="1:12" ht="12.75">
      <c r="A137" t="s">
        <v>523</v>
      </c>
      <c r="B137" t="s">
        <v>524</v>
      </c>
      <c r="C137" s="7">
        <v>0.1681646853685379</v>
      </c>
      <c r="D137" s="7">
        <v>0.21351070702075958</v>
      </c>
      <c r="E137" s="7">
        <v>0.18104980885982513</v>
      </c>
      <c r="F137" s="7">
        <v>0.2531368136405945</v>
      </c>
      <c r="G137" s="7">
        <v>0.32782667875289917</v>
      </c>
      <c r="H137" s="7">
        <v>0.33696338534355164</v>
      </c>
      <c r="I137" s="7">
        <v>0.44283729791641235</v>
      </c>
      <c r="J137" s="7">
        <v>0.6578710079193115</v>
      </c>
      <c r="K137" s="7">
        <v>0.9693063497543335</v>
      </c>
      <c r="L137" s="7">
        <v>0.32141908153891563</v>
      </c>
    </row>
    <row r="138" spans="1:12" ht="12.75">
      <c r="A138" t="s">
        <v>525</v>
      </c>
      <c r="B138" t="s">
        <v>526</v>
      </c>
      <c r="C138" s="7">
        <v>0.18000489473342896</v>
      </c>
      <c r="D138" s="7">
        <v>0.23216699063777924</v>
      </c>
      <c r="E138" s="7">
        <v>0.188822403550148</v>
      </c>
      <c r="F138" s="7">
        <v>0.26244020462036133</v>
      </c>
      <c r="G138" s="7">
        <v>0.3387588858604431</v>
      </c>
      <c r="H138" s="7">
        <v>0.35666340589523315</v>
      </c>
      <c r="I138" s="7">
        <v>0.4708622097969055</v>
      </c>
      <c r="J138" s="7">
        <v>0.6941567063331604</v>
      </c>
      <c r="K138" s="7">
        <v>1.0169299840927124</v>
      </c>
      <c r="L138" s="7">
        <v>0.34138984367251396</v>
      </c>
    </row>
    <row r="139" spans="1:12" ht="12.75">
      <c r="A139" t="s">
        <v>527</v>
      </c>
      <c r="B139" t="s">
        <v>528</v>
      </c>
      <c r="C139" s="7">
        <v>0.19333909451961517</v>
      </c>
      <c r="D139" s="7">
        <v>0.25313490629196167</v>
      </c>
      <c r="E139" s="7">
        <v>0.1974445879459381</v>
      </c>
      <c r="F139" s="7">
        <v>0.27269721031188965</v>
      </c>
      <c r="G139" s="7">
        <v>0.35075339674949646</v>
      </c>
      <c r="H139" s="7">
        <v>0.37688419222831726</v>
      </c>
      <c r="I139" s="7">
        <v>0.49942007660865784</v>
      </c>
      <c r="J139" s="7">
        <v>0.7310137152671814</v>
      </c>
      <c r="K139" s="7">
        <v>1.0665630102157593</v>
      </c>
      <c r="L139" s="7">
        <v>0.36265324652194975</v>
      </c>
    </row>
    <row r="140" spans="1:12" ht="12.75">
      <c r="A140" t="s">
        <v>529</v>
      </c>
      <c r="B140" t="s">
        <v>530</v>
      </c>
      <c r="C140" s="7">
        <v>0.20693211257457733</v>
      </c>
      <c r="D140" s="7">
        <v>0.27442118525505066</v>
      </c>
      <c r="E140" s="7">
        <v>0.20696818828582764</v>
      </c>
      <c r="F140" s="7">
        <v>0.2839701175689697</v>
      </c>
      <c r="G140" s="7">
        <v>0.3638835847377777</v>
      </c>
      <c r="H140" s="7">
        <v>0.3976176083087921</v>
      </c>
      <c r="I140" s="7">
        <v>0.5285388231277466</v>
      </c>
      <c r="J140" s="7">
        <v>0.7684236764907837</v>
      </c>
      <c r="K140" s="7">
        <v>1.1180230379104614</v>
      </c>
      <c r="L140" s="7">
        <v>0.384440955221653</v>
      </c>
    </row>
    <row r="141" spans="1:12" ht="12.75">
      <c r="A141" t="s">
        <v>531</v>
      </c>
      <c r="B141" t="s">
        <v>532</v>
      </c>
      <c r="C141" s="7">
        <v>0.22074240446090698</v>
      </c>
      <c r="D141" s="7">
        <v>0.2959528863430023</v>
      </c>
      <c r="E141" s="7">
        <v>0.2174322009086609</v>
      </c>
      <c r="F141" s="7">
        <v>0.29630911350250244</v>
      </c>
      <c r="G141" s="7">
        <v>0.378208190202713</v>
      </c>
      <c r="H141" s="7">
        <v>0.41883599758148193</v>
      </c>
      <c r="I141" s="7">
        <v>0.5581644773483276</v>
      </c>
      <c r="J141" s="7">
        <v>0.8063581585884094</v>
      </c>
      <c r="K141" s="7">
        <v>1.171059012413025</v>
      </c>
      <c r="L141" s="7">
        <v>0.4067032378911972</v>
      </c>
    </row>
    <row r="142" spans="1:12" ht="12.75">
      <c r="A142" t="s">
        <v>533</v>
      </c>
      <c r="B142" t="s">
        <v>534</v>
      </c>
      <c r="C142" s="7">
        <v>0.2347664088010788</v>
      </c>
      <c r="D142" s="7">
        <v>0.3177284002304077</v>
      </c>
      <c r="E142" s="7">
        <v>0.22886709868907928</v>
      </c>
      <c r="F142" s="7">
        <v>0.30975401401519775</v>
      </c>
      <c r="G142" s="7">
        <v>0.39377379417419434</v>
      </c>
      <c r="H142" s="7">
        <v>0.4405007064342499</v>
      </c>
      <c r="I142" s="7">
        <v>0.5882604122161865</v>
      </c>
      <c r="J142" s="7">
        <v>0.8447846174240112</v>
      </c>
      <c r="K142" s="7">
        <v>1.2254109382629395</v>
      </c>
      <c r="L142" s="7">
        <v>0.42941672310233114</v>
      </c>
    </row>
    <row r="143" spans="1:12" ht="12.75">
      <c r="A143" t="s">
        <v>535</v>
      </c>
      <c r="B143" t="s">
        <v>536</v>
      </c>
      <c r="C143" s="7">
        <v>0.248990997672081</v>
      </c>
      <c r="D143" s="7">
        <v>0.3397359848022461</v>
      </c>
      <c r="E143" s="7">
        <v>0.2413007915019989</v>
      </c>
      <c r="F143" s="7">
        <v>0.32433998584747314</v>
      </c>
      <c r="G143" s="7">
        <v>0.4106195867061615</v>
      </c>
      <c r="H143" s="7">
        <v>0.4625682830810547</v>
      </c>
      <c r="I143" s="7">
        <v>0.6187857985496521</v>
      </c>
      <c r="J143" s="7">
        <v>0.8836696743965149</v>
      </c>
      <c r="K143" s="7">
        <v>1.2808411121368408</v>
      </c>
      <c r="L143" s="7">
        <v>0.45255243837833403</v>
      </c>
    </row>
    <row r="144" spans="1:12" ht="12.75">
      <c r="A144" t="s">
        <v>537</v>
      </c>
      <c r="B144" t="s">
        <v>538</v>
      </c>
      <c r="C144" s="7">
        <v>0.2633970081806183</v>
      </c>
      <c r="D144" s="7">
        <v>0.3619586229324341</v>
      </c>
      <c r="E144" s="7">
        <v>0.2547512948513031</v>
      </c>
      <c r="F144" s="7">
        <v>0.3400854170322418</v>
      </c>
      <c r="G144" s="7">
        <v>0.4287617802619934</v>
      </c>
      <c r="H144" s="7">
        <v>0.4849953055381775</v>
      </c>
      <c r="I144" s="7">
        <v>0.6496984362602234</v>
      </c>
      <c r="J144" s="7">
        <v>0.9229821562767029</v>
      </c>
      <c r="K144" s="7">
        <v>1.3371479511260986</v>
      </c>
      <c r="L144" s="7">
        <v>0.47607859551906584</v>
      </c>
    </row>
    <row r="145" spans="1:12" ht="12.75">
      <c r="A145" t="s">
        <v>539</v>
      </c>
      <c r="B145" t="s">
        <v>540</v>
      </c>
      <c r="C145" s="7">
        <v>0.27776551246643066</v>
      </c>
      <c r="D145" s="7">
        <v>0.38404691219329834</v>
      </c>
      <c r="E145" s="7">
        <v>0.2691290080547333</v>
      </c>
      <c r="F145" s="7">
        <v>0.3568609952926636</v>
      </c>
      <c r="G145" s="7">
        <v>0.4480305016040802</v>
      </c>
      <c r="H145" s="7">
        <v>0.5077412128448486</v>
      </c>
      <c r="I145" s="7">
        <v>0.6809573173522949</v>
      </c>
      <c r="J145" s="7">
        <v>0.9626928567886353</v>
      </c>
      <c r="K145" s="7">
        <v>1.3941670656204224</v>
      </c>
      <c r="L145" s="7">
        <v>0.4998251470923424</v>
      </c>
    </row>
    <row r="146" spans="1:12" ht="12.75">
      <c r="A146" t="s">
        <v>541</v>
      </c>
      <c r="B146" t="s">
        <v>542</v>
      </c>
      <c r="C146" s="7">
        <v>0.292148619890213</v>
      </c>
      <c r="D146" s="7">
        <v>0.40610271692276</v>
      </c>
      <c r="E146" s="7">
        <v>0.2844280004501343</v>
      </c>
      <c r="F146" s="7">
        <v>0.3746474087238312</v>
      </c>
      <c r="G146" s="7">
        <v>0.46839261054992676</v>
      </c>
      <c r="H146" s="7">
        <v>0.5307697057723999</v>
      </c>
      <c r="I146" s="7">
        <v>0.7125245928764343</v>
      </c>
      <c r="J146" s="7">
        <v>1.002774953842163</v>
      </c>
      <c r="K146" s="7">
        <v>1.4517730474472046</v>
      </c>
      <c r="L146" s="7">
        <v>0.5238074812293053</v>
      </c>
    </row>
    <row r="147" spans="1:12" ht="12.75">
      <c r="A147" t="s">
        <v>543</v>
      </c>
      <c r="B147" t="s">
        <v>544</v>
      </c>
      <c r="C147" s="7">
        <v>0.3066490888595581</v>
      </c>
      <c r="D147" s="7">
        <v>0.4283103942871094</v>
      </c>
      <c r="E147" s="7">
        <v>0.30068039894104004</v>
      </c>
      <c r="F147" s="7">
        <v>0.393471896648407</v>
      </c>
      <c r="G147" s="7">
        <v>0.4898707866668701</v>
      </c>
      <c r="H147" s="7">
        <v>0.5540499091148376</v>
      </c>
      <c r="I147" s="7">
        <v>0.7443869113922119</v>
      </c>
      <c r="J147" s="7">
        <v>1.043205976486206</v>
      </c>
      <c r="K147" s="7">
        <v>1.5098649263381958</v>
      </c>
      <c r="L147" s="7">
        <v>0.5480841463804245</v>
      </c>
    </row>
    <row r="148" spans="1:12" ht="12.75">
      <c r="A148" t="s">
        <v>545</v>
      </c>
      <c r="B148" t="s">
        <v>546</v>
      </c>
      <c r="C148" s="7">
        <v>0.32124820351600647</v>
      </c>
      <c r="D148" s="7">
        <v>0.45065009593963623</v>
      </c>
      <c r="E148" s="7">
        <v>0.31792739033699036</v>
      </c>
      <c r="F148" s="7">
        <v>0.4133700132369995</v>
      </c>
      <c r="G148" s="7">
        <v>0.5124955177307129</v>
      </c>
      <c r="H148" s="7">
        <v>0.5775554776191711</v>
      </c>
      <c r="I148" s="7">
        <v>0.776512861251831</v>
      </c>
      <c r="J148" s="7">
        <v>1.0839630365371704</v>
      </c>
      <c r="K148" s="7">
        <v>1.5683680772781372</v>
      </c>
      <c r="L148" s="7">
        <v>0.5726353886723519</v>
      </c>
    </row>
    <row r="149" spans="1:12" ht="12.75">
      <c r="A149" t="s">
        <v>547</v>
      </c>
      <c r="B149" t="s">
        <v>548</v>
      </c>
      <c r="C149" s="7">
        <v>0.3359297811985016</v>
      </c>
      <c r="D149" s="7">
        <v>0.47310391068458557</v>
      </c>
      <c r="E149" s="7">
        <v>0.3362189829349518</v>
      </c>
      <c r="F149" s="7">
        <v>0.4343859851360321</v>
      </c>
      <c r="G149" s="7">
        <v>0.5363065004348755</v>
      </c>
      <c r="H149" s="7">
        <v>0.601265013217926</v>
      </c>
      <c r="I149" s="7">
        <v>0.8088642954826355</v>
      </c>
      <c r="J149" s="7">
        <v>1.1250289678573608</v>
      </c>
      <c r="K149" s="7">
        <v>1.6272270679473877</v>
      </c>
      <c r="L149" s="7">
        <v>0.5974438774585724</v>
      </c>
    </row>
    <row r="150" spans="1:12" ht="12.75">
      <c r="A150" t="s">
        <v>549</v>
      </c>
      <c r="B150" t="s">
        <v>550</v>
      </c>
      <c r="C150" s="7">
        <v>0.35067981481552124</v>
      </c>
      <c r="D150" s="7">
        <v>0.49565577507019043</v>
      </c>
      <c r="E150" s="7">
        <v>0.3556150794029236</v>
      </c>
      <c r="F150" s="7">
        <v>0.4565739035606384</v>
      </c>
      <c r="G150" s="7">
        <v>0.5613527894020081</v>
      </c>
      <c r="H150" s="7">
        <v>0.625160813331604</v>
      </c>
      <c r="I150" s="7">
        <v>0.8414192795753479</v>
      </c>
      <c r="J150" s="7">
        <v>1.1663870811462402</v>
      </c>
      <c r="K150" s="7">
        <v>1.6863980293273926</v>
      </c>
      <c r="L150" s="7">
        <v>0.6224984955787659</v>
      </c>
    </row>
    <row r="151" spans="1:12" ht="12.75">
      <c r="A151" t="s">
        <v>551</v>
      </c>
      <c r="B151" t="s">
        <v>552</v>
      </c>
      <c r="C151" s="7">
        <v>0.3654865026473999</v>
      </c>
      <c r="D151" s="7">
        <v>0.518291711807251</v>
      </c>
      <c r="E151" s="7">
        <v>0.37618470191955566</v>
      </c>
      <c r="F151" s="7">
        <v>0.4799969792366028</v>
      </c>
      <c r="G151" s="7">
        <v>0.5876939296722412</v>
      </c>
      <c r="H151" s="7">
        <v>0.6492292881011963</v>
      </c>
      <c r="I151" s="7">
        <v>0.8741594552993774</v>
      </c>
      <c r="J151" s="7">
        <v>1.2081300020217896</v>
      </c>
      <c r="K151" s="7">
        <v>1.7458500862121582</v>
      </c>
      <c r="L151" s="7">
        <v>0.6477973860502243</v>
      </c>
    </row>
    <row r="152" spans="1:12" ht="12.75">
      <c r="A152" t="s">
        <v>553</v>
      </c>
      <c r="B152" t="s">
        <v>554</v>
      </c>
      <c r="C152" s="7">
        <v>0.38033971190452576</v>
      </c>
      <c r="D152" s="7">
        <v>0.5409992933273315</v>
      </c>
      <c r="E152" s="7">
        <v>0.39800572395324707</v>
      </c>
      <c r="F152" s="7">
        <v>0.5047304630279541</v>
      </c>
      <c r="G152" s="7">
        <v>0.6153991222381592</v>
      </c>
      <c r="H152" s="7">
        <v>0.6734610795974731</v>
      </c>
      <c r="I152" s="7">
        <v>0.907069981098175</v>
      </c>
      <c r="J152" s="7">
        <v>1.2501410245895386</v>
      </c>
      <c r="K152" s="7">
        <v>1.8055589199066162</v>
      </c>
      <c r="L152" s="7">
        <v>0.6733315509557724</v>
      </c>
    </row>
    <row r="153" spans="1:12" ht="12.75">
      <c r="A153" t="s">
        <v>555</v>
      </c>
      <c r="B153" t="s">
        <v>556</v>
      </c>
      <c r="C153" s="7">
        <v>0.3952315151691437</v>
      </c>
      <c r="D153" s="7">
        <v>0.5637683272361755</v>
      </c>
      <c r="E153" s="7">
        <v>0.42116469144821167</v>
      </c>
      <c r="F153" s="7">
        <v>0.5308530926704407</v>
      </c>
      <c r="G153" s="7">
        <v>0.6445488929748535</v>
      </c>
      <c r="H153" s="7">
        <v>0.6978421211242676</v>
      </c>
      <c r="I153" s="7">
        <v>0.9401381015777588</v>
      </c>
      <c r="J153" s="7">
        <v>1.2924079895019531</v>
      </c>
      <c r="K153" s="7">
        <v>1.8654459714889526</v>
      </c>
      <c r="L153" s="7">
        <v>0.6990962237119674</v>
      </c>
    </row>
    <row r="154" spans="1:12" ht="12.75">
      <c r="A154" t="s">
        <v>557</v>
      </c>
      <c r="B154" t="s">
        <v>558</v>
      </c>
      <c r="C154" s="7">
        <v>0.410154789686203</v>
      </c>
      <c r="D154" s="7">
        <v>0.586589515209198</v>
      </c>
      <c r="E154" s="7">
        <v>0.44576090574264526</v>
      </c>
      <c r="F154" s="7">
        <v>0.5584642291069031</v>
      </c>
      <c r="G154" s="7">
        <v>0.6752352118492126</v>
      </c>
      <c r="H154" s="7">
        <v>0.7223737835884094</v>
      </c>
      <c r="I154" s="7">
        <v>0.9733560681343079</v>
      </c>
      <c r="J154" s="7">
        <v>1.334928035736084</v>
      </c>
      <c r="K154" s="7">
        <v>1.9255610704421997</v>
      </c>
      <c r="L154" s="7">
        <v>0.7250981301069259</v>
      </c>
    </row>
    <row r="155" spans="1:12" ht="12.75">
      <c r="A155" t="s">
        <v>559</v>
      </c>
      <c r="B155" t="s">
        <v>560</v>
      </c>
      <c r="C155" s="7">
        <v>0.12716299295425415</v>
      </c>
      <c r="D155" s="7">
        <v>0.15146100521087646</v>
      </c>
      <c r="E155" s="7">
        <v>0.16026818752288818</v>
      </c>
      <c r="F155" s="7">
        <v>0.2398366928100586</v>
      </c>
      <c r="G155" s="7">
        <v>0.330829381942749</v>
      </c>
      <c r="H155" s="7">
        <v>0.2841850221157074</v>
      </c>
      <c r="I155" s="7">
        <v>0.36478957533836365</v>
      </c>
      <c r="J155" s="7">
        <v>0.6086741089820862</v>
      </c>
      <c r="K155" s="7">
        <v>0.8852514624595642</v>
      </c>
      <c r="L155" s="7">
        <v>0.26793026268482206</v>
      </c>
    </row>
    <row r="156" spans="1:12" ht="12.75">
      <c r="A156" t="s">
        <v>561</v>
      </c>
      <c r="B156" t="s">
        <v>562</v>
      </c>
      <c r="C156" s="7">
        <v>0.12812790274620056</v>
      </c>
      <c r="D156" s="7">
        <v>0.1528882086277008</v>
      </c>
      <c r="E156" s="7">
        <v>0.16152210533618927</v>
      </c>
      <c r="F156" s="7">
        <v>0.24170930683612823</v>
      </c>
      <c r="G156" s="7">
        <v>0.3334748148918152</v>
      </c>
      <c r="H156" s="7">
        <v>0.28749728202819824</v>
      </c>
      <c r="I156" s="7">
        <v>0.36794379353523254</v>
      </c>
      <c r="J156" s="7">
        <v>0.6135293841362</v>
      </c>
      <c r="K156" s="7">
        <v>0.8913313150405884</v>
      </c>
      <c r="L156" s="7">
        <v>0.27019815921783447</v>
      </c>
    </row>
    <row r="157" spans="1:12" ht="12.75">
      <c r="A157" t="s">
        <v>563</v>
      </c>
      <c r="B157" t="s">
        <v>564</v>
      </c>
      <c r="C157" s="7">
        <v>0.13345938920974731</v>
      </c>
      <c r="D157" s="7">
        <v>0.16120660305023193</v>
      </c>
      <c r="E157" s="7">
        <v>0.16647809743881226</v>
      </c>
      <c r="F157" s="7">
        <v>0.24802349507808685</v>
      </c>
      <c r="G157" s="7">
        <v>0.3413084149360657</v>
      </c>
      <c r="H157" s="7">
        <v>0.30670931935310364</v>
      </c>
      <c r="I157" s="7">
        <v>0.39546000957489014</v>
      </c>
      <c r="J157" s="7">
        <v>0.6491676568984985</v>
      </c>
      <c r="K157" s="7">
        <v>0.9336209297180176</v>
      </c>
      <c r="L157" s="7">
        <v>0.2854031865298748</v>
      </c>
    </row>
    <row r="158" spans="1:12" ht="12.75">
      <c r="A158" t="s">
        <v>565</v>
      </c>
      <c r="B158" t="s">
        <v>566</v>
      </c>
      <c r="C158" s="7">
        <v>0.13968469202518463</v>
      </c>
      <c r="D158" s="7">
        <v>0.17096149921417236</v>
      </c>
      <c r="E158" s="7">
        <v>0.17194010317325592</v>
      </c>
      <c r="F158" s="7">
        <v>0.2549332082271576</v>
      </c>
      <c r="G158" s="7">
        <v>0.34983569383621216</v>
      </c>
      <c r="H158" s="7">
        <v>0.3260937035083771</v>
      </c>
      <c r="I158" s="7">
        <v>0.4231985807418823</v>
      </c>
      <c r="J158" s="7">
        <v>0.6852008104324341</v>
      </c>
      <c r="K158" s="7">
        <v>0.9771069288253784</v>
      </c>
      <c r="L158" s="7">
        <v>0.30136375829577444</v>
      </c>
    </row>
    <row r="159" spans="1:12" ht="12.75">
      <c r="A159" t="s">
        <v>567</v>
      </c>
      <c r="B159" t="s">
        <v>568</v>
      </c>
      <c r="C159" s="7">
        <v>0.14699500799179077</v>
      </c>
      <c r="D159" s="7">
        <v>0.1824398934841156</v>
      </c>
      <c r="E159" s="7">
        <v>0.17800110578536987</v>
      </c>
      <c r="F159" s="7">
        <v>0.26254668831825256</v>
      </c>
      <c r="G159" s="7">
        <v>0.35918042063713074</v>
      </c>
      <c r="H159" s="7">
        <v>0.34583839774131775</v>
      </c>
      <c r="I159" s="7">
        <v>0.45133060216903687</v>
      </c>
      <c r="J159" s="7">
        <v>0.7217507362365723</v>
      </c>
      <c r="K159" s="7">
        <v>1.022163987159729</v>
      </c>
      <c r="L159" s="7">
        <v>0.3182831534743309</v>
      </c>
    </row>
    <row r="160" spans="1:12" ht="12.75">
      <c r="A160" t="s">
        <v>569</v>
      </c>
      <c r="B160" t="s">
        <v>570</v>
      </c>
      <c r="C160" s="7">
        <v>0.1556081920862198</v>
      </c>
      <c r="D160" s="7">
        <v>0.19596780836582184</v>
      </c>
      <c r="E160" s="7">
        <v>0.18475030362606049</v>
      </c>
      <c r="F160" s="7">
        <v>0.2709639072418213</v>
      </c>
      <c r="G160" s="7">
        <v>0.3694538176059723</v>
      </c>
      <c r="H160" s="7">
        <v>0.3660580813884735</v>
      </c>
      <c r="I160" s="7">
        <v>0.47993800044059753</v>
      </c>
      <c r="J160" s="7">
        <v>0.7588639259338379</v>
      </c>
      <c r="K160" s="7">
        <v>1.0688880681991577</v>
      </c>
      <c r="L160" s="7">
        <v>0.33633680805563926</v>
      </c>
    </row>
    <row r="161" spans="1:12" ht="12.75">
      <c r="A161" t="s">
        <v>571</v>
      </c>
      <c r="B161" t="s">
        <v>572</v>
      </c>
      <c r="C161" s="7">
        <v>0.16576939821243286</v>
      </c>
      <c r="D161" s="7">
        <v>0.2119148075580597</v>
      </c>
      <c r="E161" s="7">
        <v>0.19226539134979248</v>
      </c>
      <c r="F161" s="7">
        <v>0.28026679158210754</v>
      </c>
      <c r="G161" s="7">
        <v>0.38074231147766113</v>
      </c>
      <c r="H161" s="7">
        <v>0.3868078887462616</v>
      </c>
      <c r="I161" s="7">
        <v>0.5090405941009521</v>
      </c>
      <c r="J161" s="7">
        <v>0.7965278029441833</v>
      </c>
      <c r="K161" s="7">
        <v>1.1171619892120361</v>
      </c>
      <c r="L161" s="7">
        <v>0.35568332582712175</v>
      </c>
    </row>
    <row r="162" spans="1:12" ht="12.75">
      <c r="A162" t="s">
        <v>573</v>
      </c>
      <c r="B162" t="s">
        <v>574</v>
      </c>
      <c r="C162" s="7">
        <v>0.17775221168994904</v>
      </c>
      <c r="D162" s="7">
        <v>0.23070240020751953</v>
      </c>
      <c r="E162" s="7">
        <v>0.20060770213603973</v>
      </c>
      <c r="F162" s="7">
        <v>0.2905144989490509</v>
      </c>
      <c r="G162" s="7">
        <v>0.3931034207344055</v>
      </c>
      <c r="H162" s="7">
        <v>0.40809768438339233</v>
      </c>
      <c r="I162" s="7">
        <v>0.5386220216751099</v>
      </c>
      <c r="J162" s="7">
        <v>0.8347387909889221</v>
      </c>
      <c r="K162" s="7">
        <v>1.1668059825897217</v>
      </c>
      <c r="L162" s="7">
        <v>0.37648357942700383</v>
      </c>
    </row>
    <row r="163" spans="1:12" ht="12.75">
      <c r="A163" t="s">
        <v>575</v>
      </c>
      <c r="B163" t="s">
        <v>576</v>
      </c>
      <c r="C163" s="7">
        <v>0.1912488043308258</v>
      </c>
      <c r="D163" s="7">
        <v>0.2518271207809448</v>
      </c>
      <c r="E163" s="7">
        <v>0.20982149243354797</v>
      </c>
      <c r="F163" s="7">
        <v>0.3017461895942688</v>
      </c>
      <c r="G163" s="7">
        <v>0.40657100081443787</v>
      </c>
      <c r="H163" s="7">
        <v>0.42990899085998535</v>
      </c>
      <c r="I163" s="7">
        <v>0.5686522126197815</v>
      </c>
      <c r="J163" s="7">
        <v>0.8734741806983948</v>
      </c>
      <c r="K163" s="7">
        <v>1.21766197681427</v>
      </c>
      <c r="L163" s="7">
        <v>0.3985315892100334</v>
      </c>
    </row>
    <row r="164" spans="1:12" ht="12.75">
      <c r="A164" t="s">
        <v>577</v>
      </c>
      <c r="B164" t="s">
        <v>578</v>
      </c>
      <c r="C164" s="7">
        <v>0.20501689612865448</v>
      </c>
      <c r="D164" s="7">
        <v>0.27328380942344666</v>
      </c>
      <c r="E164" s="7">
        <v>0.2199385017156601</v>
      </c>
      <c r="F164" s="7">
        <v>0.31398820877075195</v>
      </c>
      <c r="G164" s="7">
        <v>0.4211656153202057</v>
      </c>
      <c r="H164" s="7">
        <v>0.4522090256214142</v>
      </c>
      <c r="I164" s="7">
        <v>0.5991002917289734</v>
      </c>
      <c r="J164" s="7">
        <v>0.9126908779144287</v>
      </c>
      <c r="K164" s="7">
        <v>1.269618034362793</v>
      </c>
      <c r="L164" s="7">
        <v>0.4210391150414944</v>
      </c>
    </row>
    <row r="165" spans="1:12" ht="12.75">
      <c r="A165" t="s">
        <v>579</v>
      </c>
      <c r="B165" t="s">
        <v>580</v>
      </c>
      <c r="C165" s="7">
        <v>0.21901670098304749</v>
      </c>
      <c r="D165" s="7">
        <v>0.2949881851673126</v>
      </c>
      <c r="E165" s="7">
        <v>0.23098289966583252</v>
      </c>
      <c r="F165" s="7">
        <v>0.3272627890110016</v>
      </c>
      <c r="G165" s="7">
        <v>0.43690571188926697</v>
      </c>
      <c r="H165" s="7">
        <v>0.474960595369339</v>
      </c>
      <c r="I165" s="7">
        <v>0.6299400925636292</v>
      </c>
      <c r="J165" s="7">
        <v>0.9523554444313049</v>
      </c>
      <c r="K165" s="7">
        <v>1.3225840330123901</v>
      </c>
      <c r="L165" s="7">
        <v>0.44396443992853163</v>
      </c>
    </row>
    <row r="166" spans="1:12" ht="12.75">
      <c r="A166" t="s">
        <v>581</v>
      </c>
      <c r="B166" t="s">
        <v>582</v>
      </c>
      <c r="C166" s="7">
        <v>0.23322969675064087</v>
      </c>
      <c r="D166" s="7">
        <v>0.3169286847114563</v>
      </c>
      <c r="E166" s="7">
        <v>0.2429772913455963</v>
      </c>
      <c r="F166" s="7">
        <v>0.3415945768356323</v>
      </c>
      <c r="G166" s="7">
        <v>0.45381519198417664</v>
      </c>
      <c r="H166" s="7">
        <v>0.4981275796890259</v>
      </c>
      <c r="I166" s="7">
        <v>0.6611501574516296</v>
      </c>
      <c r="J166" s="7">
        <v>0.9924408793449402</v>
      </c>
      <c r="K166" s="7">
        <v>1.3766969442367554</v>
      </c>
      <c r="L166" s="7">
        <v>0.46729967802762984</v>
      </c>
    </row>
    <row r="167" spans="1:12" ht="12.75">
      <c r="A167" t="s">
        <v>583</v>
      </c>
      <c r="B167" t="s">
        <v>584</v>
      </c>
      <c r="C167" s="7">
        <v>0.24763229489326477</v>
      </c>
      <c r="D167" s="7">
        <v>0.3390866816043854</v>
      </c>
      <c r="E167" s="7">
        <v>0.25594761967658997</v>
      </c>
      <c r="F167" s="7">
        <v>0.35701462626457214</v>
      </c>
      <c r="G167" s="7">
        <v>0.47192659974098206</v>
      </c>
      <c r="H167" s="7">
        <v>0.5216765999794006</v>
      </c>
      <c r="I167" s="7">
        <v>0.6927129626274109</v>
      </c>
      <c r="J167" s="7">
        <v>1.0329270362854004</v>
      </c>
      <c r="K167" s="7">
        <v>1.432023048400879</v>
      </c>
      <c r="L167" s="7">
        <v>0.49103247344493867</v>
      </c>
    </row>
    <row r="168" spans="1:12" ht="12.75">
      <c r="A168" t="s">
        <v>585</v>
      </c>
      <c r="B168" t="s">
        <v>586</v>
      </c>
      <c r="C168" s="7">
        <v>0.262201189994812</v>
      </c>
      <c r="D168" s="7">
        <v>0.3614402115345001</v>
      </c>
      <c r="E168" s="7">
        <v>0.26991358399391174</v>
      </c>
      <c r="F168" s="7">
        <v>0.37354621291160583</v>
      </c>
      <c r="G168" s="7">
        <v>0.49126309156417847</v>
      </c>
      <c r="H168" s="7">
        <v>0.545577883720398</v>
      </c>
      <c r="I168" s="7">
        <v>0.7246131896972656</v>
      </c>
      <c r="J168" s="7">
        <v>1.0738009214401245</v>
      </c>
      <c r="K168" s="7">
        <v>1.4884390830993652</v>
      </c>
      <c r="L168" s="7">
        <v>0.5151408058404923</v>
      </c>
    </row>
    <row r="169" spans="1:12" ht="12.75">
      <c r="A169" t="s">
        <v>587</v>
      </c>
      <c r="B169" t="s">
        <v>588</v>
      </c>
      <c r="C169" s="7">
        <v>0.27671560645103455</v>
      </c>
      <c r="D169" s="7">
        <v>0.3836376965045929</v>
      </c>
      <c r="E169" s="7">
        <v>0.2847892940044403</v>
      </c>
      <c r="F169" s="7">
        <v>0.39106979966163635</v>
      </c>
      <c r="G169" s="7">
        <v>0.5116695165634155</v>
      </c>
      <c r="H169" s="7">
        <v>0.5698055028915405</v>
      </c>
      <c r="I169" s="7">
        <v>0.7568367123603821</v>
      </c>
      <c r="J169" s="7">
        <v>1.1150509119033813</v>
      </c>
      <c r="K169" s="7">
        <v>1.5458279848098755</v>
      </c>
      <c r="L169" s="7">
        <v>0.5394646179676056</v>
      </c>
    </row>
    <row r="170" spans="1:12" ht="12.75">
      <c r="A170" t="s">
        <v>589</v>
      </c>
      <c r="B170" t="s">
        <v>590</v>
      </c>
      <c r="C170" s="7">
        <v>0.2912271022796631</v>
      </c>
      <c r="D170" s="7">
        <v>0.4057801067829132</v>
      </c>
      <c r="E170" s="7">
        <v>0.30057358741760254</v>
      </c>
      <c r="F170" s="7">
        <v>0.409578412771225</v>
      </c>
      <c r="G170" s="7">
        <v>0.5331313014030457</v>
      </c>
      <c r="H170" s="7">
        <v>0.5943366885185242</v>
      </c>
      <c r="I170" s="7">
        <v>0.7893697619438171</v>
      </c>
      <c r="J170" s="7">
        <v>1.1566720008850098</v>
      </c>
      <c r="K170" s="7">
        <v>1.6040871143341064</v>
      </c>
      <c r="L170" s="7">
        <v>0.5640284833312035</v>
      </c>
    </row>
    <row r="171" spans="1:12" ht="12.75">
      <c r="A171" t="s">
        <v>591</v>
      </c>
      <c r="B171" t="s">
        <v>592</v>
      </c>
      <c r="C171" s="7">
        <v>0.30583900213241577</v>
      </c>
      <c r="D171" s="7">
        <v>0.42805230617523193</v>
      </c>
      <c r="E171" s="7">
        <v>0.3173028826713562</v>
      </c>
      <c r="F171" s="7">
        <v>0.4291110932826996</v>
      </c>
      <c r="G171" s="7">
        <v>0.555690586566925</v>
      </c>
      <c r="H171" s="7">
        <v>0.6191521286964417</v>
      </c>
      <c r="I171" s="7">
        <v>0.8221991658210754</v>
      </c>
      <c r="J171" s="7">
        <v>1.1986589431762695</v>
      </c>
      <c r="K171" s="7">
        <v>1.6631269454956055</v>
      </c>
      <c r="L171" s="7">
        <v>0.5888949552178383</v>
      </c>
    </row>
    <row r="172" spans="1:12" ht="12.75">
      <c r="A172" t="s">
        <v>593</v>
      </c>
      <c r="B172" t="s">
        <v>594</v>
      </c>
      <c r="C172" s="7">
        <v>0.3205339014530182</v>
      </c>
      <c r="D172" s="7">
        <v>0.4504357874393463</v>
      </c>
      <c r="E172" s="7">
        <v>0.33502256870269775</v>
      </c>
      <c r="F172" s="7">
        <v>0.4497145116329193</v>
      </c>
      <c r="G172" s="7">
        <v>0.5793960094451904</v>
      </c>
      <c r="H172" s="7">
        <v>0.6442355513572693</v>
      </c>
      <c r="I172" s="7">
        <v>0.855312705039978</v>
      </c>
      <c r="J172" s="7">
        <v>1.2410110235214233</v>
      </c>
      <c r="K172" s="7">
        <v>1.722870945930481</v>
      </c>
      <c r="L172" s="7">
        <v>0.6140518453717232</v>
      </c>
    </row>
    <row r="173" spans="1:12" ht="12.75">
      <c r="A173" t="s">
        <v>595</v>
      </c>
      <c r="B173" t="s">
        <v>596</v>
      </c>
      <c r="C173" s="7">
        <v>0.33529701828956604</v>
      </c>
      <c r="D173" s="7">
        <v>0.4729141891002655</v>
      </c>
      <c r="E173" s="7">
        <v>0.3537867069244385</v>
      </c>
      <c r="F173" s="7">
        <v>0.47144240140914917</v>
      </c>
      <c r="G173" s="7">
        <v>0.6043028831481934</v>
      </c>
      <c r="H173" s="7">
        <v>0.6695730090141296</v>
      </c>
      <c r="I173" s="7">
        <v>0.8886982798576355</v>
      </c>
      <c r="J173" s="7">
        <v>1.2837269306182861</v>
      </c>
      <c r="K173" s="7">
        <v>1.7832560539245605</v>
      </c>
      <c r="L173" s="7">
        <v>0.6394898283481598</v>
      </c>
    </row>
    <row r="174" spans="1:12" ht="12.75">
      <c r="A174" t="s">
        <v>597</v>
      </c>
      <c r="B174" t="s">
        <v>598</v>
      </c>
      <c r="C174" s="7">
        <v>0.35011589527130127</v>
      </c>
      <c r="D174" s="7">
        <v>0.49547329545021057</v>
      </c>
      <c r="E174" s="7">
        <v>0.3736579120159149</v>
      </c>
      <c r="F174" s="7">
        <v>0.49435660243034363</v>
      </c>
      <c r="G174" s="7">
        <v>0.6304739117622375</v>
      </c>
      <c r="H174" s="7">
        <v>0.6951538920402527</v>
      </c>
      <c r="I174" s="7">
        <v>0.9223451018333435</v>
      </c>
      <c r="J174" s="7">
        <v>1.3268060684204102</v>
      </c>
      <c r="K174" s="7">
        <v>1.8442310094833374</v>
      </c>
      <c r="L174" s="7">
        <v>0.6652027368545532</v>
      </c>
    </row>
    <row r="175" spans="1:12" ht="12.75">
      <c r="A175" t="s">
        <v>599</v>
      </c>
      <c r="B175" t="s">
        <v>600</v>
      </c>
      <c r="C175" s="7">
        <v>0.3649805188179016</v>
      </c>
      <c r="D175" s="7">
        <v>0.5181006789207458</v>
      </c>
      <c r="E175" s="7">
        <v>0.3947077989578247</v>
      </c>
      <c r="F175" s="7">
        <v>0.5185266733169556</v>
      </c>
      <c r="G175" s="7">
        <v>0.6579792499542236</v>
      </c>
      <c r="H175" s="7">
        <v>0.7209693789482117</v>
      </c>
      <c r="I175" s="7">
        <v>0.9562433362007141</v>
      </c>
      <c r="J175" s="7">
        <v>1.3702510595321655</v>
      </c>
      <c r="K175" s="7">
        <v>1.9057539701461792</v>
      </c>
      <c r="L175" s="7">
        <v>0.6911873006820679</v>
      </c>
    </row>
    <row r="176" spans="1:12" ht="12.75">
      <c r="A176" t="s">
        <v>601</v>
      </c>
      <c r="B176" t="s">
        <v>602</v>
      </c>
      <c r="C176" s="7">
        <v>0.37988200783729553</v>
      </c>
      <c r="D176" s="7">
        <v>0.5407860279083252</v>
      </c>
      <c r="E176" s="7">
        <v>0.4170168936252594</v>
      </c>
      <c r="F176" s="7">
        <v>0.5440313220024109</v>
      </c>
      <c r="G176" s="7">
        <v>0.6868975758552551</v>
      </c>
      <c r="H176" s="7">
        <v>0.7470133304595947</v>
      </c>
      <c r="I176" s="7">
        <v>0.9903848767280579</v>
      </c>
      <c r="J176" s="7">
        <v>1.4140609502792358</v>
      </c>
      <c r="K176" s="7">
        <v>1.9677940607070923</v>
      </c>
      <c r="L176" s="7">
        <v>0.7174428912997246</v>
      </c>
    </row>
    <row r="177" spans="1:12" ht="12.75">
      <c r="A177" t="s">
        <v>603</v>
      </c>
      <c r="B177" t="s">
        <v>604</v>
      </c>
      <c r="C177" s="7">
        <v>0.3948136270046234</v>
      </c>
      <c r="D177" s="7">
        <v>0.5635203719139099</v>
      </c>
      <c r="E177" s="7">
        <v>0.4406747817993164</v>
      </c>
      <c r="F177" s="7">
        <v>0.5709577798843384</v>
      </c>
      <c r="G177" s="7">
        <v>0.7173158526420593</v>
      </c>
      <c r="H177" s="7">
        <v>0.7732807993888855</v>
      </c>
      <c r="I177" s="7">
        <v>1.0247619152069092</v>
      </c>
      <c r="J177" s="7">
        <v>1.458240032196045</v>
      </c>
      <c r="K177" s="7">
        <v>2.0303258895874023</v>
      </c>
      <c r="L177" s="7">
        <v>0.7439713710546494</v>
      </c>
    </row>
    <row r="178" spans="1:12" ht="12.75">
      <c r="A178" t="s">
        <v>605</v>
      </c>
      <c r="B178" t="s">
        <v>606</v>
      </c>
      <c r="C178" s="7">
        <v>0.40977612137794495</v>
      </c>
      <c r="D178" s="7">
        <v>0.5862960815429688</v>
      </c>
      <c r="E178" s="7">
        <v>0.4657804071903229</v>
      </c>
      <c r="F178" s="7">
        <v>0.599402904510498</v>
      </c>
      <c r="G178" s="7">
        <v>0.7493305802345276</v>
      </c>
      <c r="H178" s="7">
        <v>0.7997692823410034</v>
      </c>
      <c r="I178" s="7">
        <v>1.0593699216842651</v>
      </c>
      <c r="J178" s="7">
        <v>1.502790093421936</v>
      </c>
      <c r="K178" s="7">
        <v>2.093329906463623</v>
      </c>
      <c r="L178" s="7">
        <v>0.7707791343331337</v>
      </c>
    </row>
    <row r="179" spans="1:12" ht="12.75">
      <c r="A179" t="s">
        <v>607</v>
      </c>
      <c r="B179" t="s">
        <v>608</v>
      </c>
      <c r="C179" s="7">
        <v>0.1303938925266266</v>
      </c>
      <c r="D179" s="7">
        <v>0.15565359592437744</v>
      </c>
      <c r="E179" s="7">
        <v>0.16328680515289307</v>
      </c>
      <c r="F179" s="7">
        <v>0.244542196393013</v>
      </c>
      <c r="G179" s="7">
        <v>0.33639049530029297</v>
      </c>
      <c r="H179" s="7">
        <v>0.28926679491996765</v>
      </c>
      <c r="I179" s="7">
        <v>0.3706095814704895</v>
      </c>
      <c r="J179" s="7">
        <v>0.6146215200424194</v>
      </c>
      <c r="K179" s="7">
        <v>0.9075421094894409</v>
      </c>
      <c r="L179" s="7">
        <v>0.27325918808579447</v>
      </c>
    </row>
    <row r="180" spans="1:12" ht="12.75">
      <c r="A180" t="s">
        <v>609</v>
      </c>
      <c r="B180" t="s">
        <v>610</v>
      </c>
      <c r="C180" s="7">
        <v>0.13133060932159424</v>
      </c>
      <c r="D180" s="7">
        <v>0.1570592075586319</v>
      </c>
      <c r="E180" s="7">
        <v>0.1645171046257019</v>
      </c>
      <c r="F180" s="7">
        <v>0.24638959765434265</v>
      </c>
      <c r="G180" s="7">
        <v>0.3390105962753296</v>
      </c>
      <c r="H180" s="7">
        <v>0.2925296127796173</v>
      </c>
      <c r="I180" s="7">
        <v>0.3736847937107086</v>
      </c>
      <c r="J180" s="7">
        <v>0.6194002032279968</v>
      </c>
      <c r="K180" s="7">
        <v>0.9133360385894775</v>
      </c>
      <c r="L180" s="7">
        <v>0.2754729613661766</v>
      </c>
    </row>
    <row r="181" spans="1:12" ht="12.75">
      <c r="A181" t="s">
        <v>611</v>
      </c>
      <c r="B181" t="s">
        <v>612</v>
      </c>
      <c r="C181" s="7">
        <v>0.13662110269069672</v>
      </c>
      <c r="D181" s="7">
        <v>0.1653389036655426</v>
      </c>
      <c r="E181" s="7">
        <v>0.16943331062793732</v>
      </c>
      <c r="F181" s="7">
        <v>0.25264909863471985</v>
      </c>
      <c r="G181" s="7">
        <v>0.346780002117157</v>
      </c>
      <c r="H181" s="7">
        <v>0.3116418123245239</v>
      </c>
      <c r="I181" s="7">
        <v>0.4010404944419861</v>
      </c>
      <c r="J181" s="7">
        <v>0.6548683047294617</v>
      </c>
      <c r="K181" s="7">
        <v>0.9549260139465332</v>
      </c>
      <c r="L181" s="7">
        <v>0.2905671618878841</v>
      </c>
    </row>
    <row r="182" spans="1:12" ht="12.75">
      <c r="A182" t="s">
        <v>613</v>
      </c>
      <c r="B182" t="s">
        <v>614</v>
      </c>
      <c r="C182" s="7">
        <v>0.14279130101203918</v>
      </c>
      <c r="D182" s="7">
        <v>0.17503179609775543</v>
      </c>
      <c r="E182" s="7">
        <v>0.1748317927122116</v>
      </c>
      <c r="F182" s="7">
        <v>0.2594603896141052</v>
      </c>
      <c r="G182" s="7">
        <v>0.35518521070480347</v>
      </c>
      <c r="H182" s="7">
        <v>0.33086249232292175</v>
      </c>
      <c r="I182" s="7">
        <v>0.4285244047641754</v>
      </c>
      <c r="J182" s="7">
        <v>0.690622866153717</v>
      </c>
      <c r="K182" s="7">
        <v>0.9971150159835815</v>
      </c>
      <c r="L182" s="7">
        <v>0.30634345129132273</v>
      </c>
    </row>
    <row r="183" spans="1:12" ht="12.75">
      <c r="A183" t="s">
        <v>615</v>
      </c>
      <c r="B183" t="s">
        <v>616</v>
      </c>
      <c r="C183" s="7">
        <v>0.1500273048877716</v>
      </c>
      <c r="D183" s="7">
        <v>0.1864200085401535</v>
      </c>
      <c r="E183" s="7">
        <v>0.1807987093925476</v>
      </c>
      <c r="F183" s="7">
        <v>0.2669205069541931</v>
      </c>
      <c r="G183" s="7">
        <v>0.3643363118171692</v>
      </c>
      <c r="H183" s="7">
        <v>0.35037657618522644</v>
      </c>
      <c r="I183" s="7">
        <v>0.45631518959999084</v>
      </c>
      <c r="J183" s="7">
        <v>0.726793646812439</v>
      </c>
      <c r="K183" s="7">
        <v>1.0402729511260986</v>
      </c>
      <c r="L183" s="7">
        <v>0.32300293147563935</v>
      </c>
    </row>
    <row r="184" spans="1:12" ht="12.75">
      <c r="A184" t="s">
        <v>617</v>
      </c>
      <c r="B184" t="s">
        <v>618</v>
      </c>
      <c r="C184" s="7">
        <v>0.15854330360889435</v>
      </c>
      <c r="D184" s="7">
        <v>0.1998269110918045</v>
      </c>
      <c r="E184" s="7">
        <v>0.18742059171199799</v>
      </c>
      <c r="F184" s="7">
        <v>0.2751254141330719</v>
      </c>
      <c r="G184" s="7">
        <v>0.3743410110473633</v>
      </c>
      <c r="H184" s="7">
        <v>0.3703078031539917</v>
      </c>
      <c r="I184" s="7">
        <v>0.4845217764377594</v>
      </c>
      <c r="J184" s="7">
        <v>0.7634580731391907</v>
      </c>
      <c r="K184" s="7">
        <v>1.0847160816192627</v>
      </c>
      <c r="L184" s="7">
        <v>0.3407379253208637</v>
      </c>
    </row>
    <row r="185" spans="1:12" ht="12.75">
      <c r="A185" t="s">
        <v>619</v>
      </c>
      <c r="B185" t="s">
        <v>620</v>
      </c>
      <c r="C185" s="7">
        <v>0.16858230531215668</v>
      </c>
      <c r="D185" s="7">
        <v>0.21562249958515167</v>
      </c>
      <c r="E185" s="7">
        <v>0.1947769969701767</v>
      </c>
      <c r="F185" s="7">
        <v>0.28416329622268677</v>
      </c>
      <c r="G185" s="7">
        <v>0.385296106338501</v>
      </c>
      <c r="H185" s="7">
        <v>0.390730082988739</v>
      </c>
      <c r="I185" s="7">
        <v>0.5131984949111938</v>
      </c>
      <c r="J185" s="7">
        <v>0.8006812334060669</v>
      </c>
      <c r="K185" s="7">
        <v>1.1306430101394653</v>
      </c>
      <c r="L185" s="7">
        <v>0.35973550781607627</v>
      </c>
    </row>
    <row r="186" spans="1:12" ht="12.75">
      <c r="A186" t="s">
        <v>621</v>
      </c>
      <c r="B186" t="s">
        <v>622</v>
      </c>
      <c r="C186" s="7">
        <v>0.18041901290416718</v>
      </c>
      <c r="D186" s="7">
        <v>0.23423179984092712</v>
      </c>
      <c r="E186" s="7">
        <v>0.20293618738651276</v>
      </c>
      <c r="F186" s="7">
        <v>0.294108510017395</v>
      </c>
      <c r="G186" s="7">
        <v>0.3972806930541992</v>
      </c>
      <c r="H186" s="7">
        <v>0.4116758108139038</v>
      </c>
      <c r="I186" s="7">
        <v>0.542360782623291</v>
      </c>
      <c r="J186" s="7">
        <v>0.8384683728218079</v>
      </c>
      <c r="K186" s="7">
        <v>1.1781179904937744</v>
      </c>
      <c r="L186" s="7">
        <v>0.38018024459481237</v>
      </c>
    </row>
    <row r="187" spans="1:12" ht="12.75">
      <c r="A187" t="s">
        <v>623</v>
      </c>
      <c r="B187" t="s">
        <v>624</v>
      </c>
      <c r="C187" s="7">
        <v>0.19374941289424896</v>
      </c>
      <c r="D187" s="7">
        <v>0.2551569938659668</v>
      </c>
      <c r="E187" s="7">
        <v>0.21195270121097565</v>
      </c>
      <c r="F187" s="7">
        <v>0.3050194978713989</v>
      </c>
      <c r="G187" s="7">
        <v>0.4103546142578125</v>
      </c>
      <c r="H187" s="7">
        <v>0.43314650654792786</v>
      </c>
      <c r="I187" s="7">
        <v>0.5720002055168152</v>
      </c>
      <c r="J187" s="7">
        <v>0.8768028020858765</v>
      </c>
      <c r="K187" s="7">
        <v>1.2271019220352173</v>
      </c>
      <c r="L187" s="7">
        <v>0.401882798820734</v>
      </c>
    </row>
    <row r="188" spans="1:12" ht="12.75">
      <c r="A188" t="s">
        <v>625</v>
      </c>
      <c r="B188" t="s">
        <v>626</v>
      </c>
      <c r="C188" s="7">
        <v>0.2073373943567276</v>
      </c>
      <c r="D188" s="7">
        <v>0.27640029788017273</v>
      </c>
      <c r="E188" s="7">
        <v>0.22186850011348724</v>
      </c>
      <c r="F188" s="7">
        <v>0.316941499710083</v>
      </c>
      <c r="G188" s="7">
        <v>0.4245624244213104</v>
      </c>
      <c r="H188" s="7">
        <v>0.4551236033439636</v>
      </c>
      <c r="I188" s="7">
        <v>0.6020963788032532</v>
      </c>
      <c r="J188" s="7">
        <v>0.9156568646430969</v>
      </c>
      <c r="K188" s="7">
        <v>1.2774980068206787</v>
      </c>
      <c r="L188" s="7">
        <v>0.42406503602862355</v>
      </c>
    </row>
    <row r="189" spans="1:12" ht="12.75">
      <c r="A189" t="s">
        <v>627</v>
      </c>
      <c r="B189" t="s">
        <v>628</v>
      </c>
      <c r="C189" s="7">
        <v>0.22114050388336182</v>
      </c>
      <c r="D189" s="7">
        <v>0.2978852093219757</v>
      </c>
      <c r="E189" s="7">
        <v>0.23271650075912476</v>
      </c>
      <c r="F189" s="7">
        <v>0.3299106955528259</v>
      </c>
      <c r="G189" s="7">
        <v>0.43993911147117615</v>
      </c>
      <c r="H189" s="7">
        <v>0.4775780141353607</v>
      </c>
      <c r="I189" s="7">
        <v>0.6326255202293396</v>
      </c>
      <c r="J189" s="7">
        <v>0.9550007581710815</v>
      </c>
      <c r="K189" s="7">
        <v>1.3292319774627686</v>
      </c>
      <c r="L189" s="7">
        <v>0.4466895473003387</v>
      </c>
    </row>
    <row r="190" spans="1:12" ht="12.75">
      <c r="A190" t="s">
        <v>629</v>
      </c>
      <c r="B190" t="s">
        <v>630</v>
      </c>
      <c r="C190" s="7">
        <v>0.23515470325946808</v>
      </c>
      <c r="D190" s="7">
        <v>0.3196066915988922</v>
      </c>
      <c r="E190" s="7">
        <v>0.2445257008075714</v>
      </c>
      <c r="F190" s="7">
        <v>0.34396031498908997</v>
      </c>
      <c r="G190" s="7">
        <v>0.45651760697364807</v>
      </c>
      <c r="H190" s="7">
        <v>0.500476598739624</v>
      </c>
      <c r="I190" s="7">
        <v>0.6635640859603882</v>
      </c>
      <c r="J190" s="7">
        <v>0.9948065876960754</v>
      </c>
      <c r="K190" s="7">
        <v>1.3824130296707153</v>
      </c>
      <c r="L190" s="7">
        <v>0.4697533461451531</v>
      </c>
    </row>
    <row r="191" spans="1:12" ht="12.75">
      <c r="A191" t="s">
        <v>631</v>
      </c>
      <c r="B191" t="s">
        <v>632</v>
      </c>
      <c r="C191" s="7">
        <v>0.24936670064926147</v>
      </c>
      <c r="D191" s="7">
        <v>0.34155189990997314</v>
      </c>
      <c r="E191" s="7">
        <v>0.25732550024986267</v>
      </c>
      <c r="F191" s="7">
        <v>0.3591252267360687</v>
      </c>
      <c r="G191" s="7">
        <v>0.4743340015411377</v>
      </c>
      <c r="H191" s="7">
        <v>0.5237860083580017</v>
      </c>
      <c r="I191" s="7">
        <v>0.6948902010917664</v>
      </c>
      <c r="J191" s="7">
        <v>1.0350509881973267</v>
      </c>
      <c r="K191" s="7">
        <v>1.4369380474090576</v>
      </c>
      <c r="L191" s="7">
        <v>0.4932391893863678</v>
      </c>
    </row>
    <row r="192" spans="1:12" ht="12.75">
      <c r="A192" t="s">
        <v>633</v>
      </c>
      <c r="B192" t="s">
        <v>634</v>
      </c>
      <c r="C192" s="7">
        <v>0.263757586479187</v>
      </c>
      <c r="D192" s="7">
        <v>0.3637028932571411</v>
      </c>
      <c r="E192" s="7">
        <v>0.27113741636276245</v>
      </c>
      <c r="F192" s="7">
        <v>0.3754290044307709</v>
      </c>
      <c r="G192" s="7">
        <v>0.4934101998806</v>
      </c>
      <c r="H192" s="7">
        <v>0.5474748015403748</v>
      </c>
      <c r="I192" s="7">
        <v>0.72658371925354</v>
      </c>
      <c r="J192" s="7">
        <v>1.0757139921188354</v>
      </c>
      <c r="K192" s="7">
        <v>1.4926680326461792</v>
      </c>
      <c r="L192" s="7">
        <v>0.517124956548214</v>
      </c>
    </row>
    <row r="193" spans="1:12" ht="12.75">
      <c r="A193" t="s">
        <v>635</v>
      </c>
      <c r="B193" t="s">
        <v>636</v>
      </c>
      <c r="C193" s="7">
        <v>0.2781088948249817</v>
      </c>
      <c r="D193" s="7">
        <v>0.3857104778289795</v>
      </c>
      <c r="E193" s="7">
        <v>0.2858756184577942</v>
      </c>
      <c r="F193" s="7">
        <v>0.39275088906288147</v>
      </c>
      <c r="G193" s="7">
        <v>0.5135881900787354</v>
      </c>
      <c r="H193" s="7">
        <v>0.5715144872665405</v>
      </c>
      <c r="I193" s="7">
        <v>0.758625864982605</v>
      </c>
      <c r="J193" s="7">
        <v>1.1167830228805542</v>
      </c>
      <c r="K193" s="7">
        <v>1.5494749546051025</v>
      </c>
      <c r="L193" s="7">
        <v>0.541249861419201</v>
      </c>
    </row>
    <row r="194" spans="1:12" ht="12.75">
      <c r="A194" t="s">
        <v>637</v>
      </c>
      <c r="B194" t="s">
        <v>638</v>
      </c>
      <c r="C194" s="7">
        <v>0.29247310757637024</v>
      </c>
      <c r="D194" s="7">
        <v>0.40767720341682434</v>
      </c>
      <c r="E194" s="7">
        <v>0.30153828859329224</v>
      </c>
      <c r="F194" s="7">
        <v>0.41108158230781555</v>
      </c>
      <c r="G194" s="7">
        <v>0.5348500609397888</v>
      </c>
      <c r="H194" s="7">
        <v>0.5958797931671143</v>
      </c>
      <c r="I194" s="7">
        <v>0.7909992933273315</v>
      </c>
      <c r="J194" s="7">
        <v>1.1582460403442383</v>
      </c>
      <c r="K194" s="7">
        <v>1.6072410345077515</v>
      </c>
      <c r="L194" s="7">
        <v>0.5656367936730384</v>
      </c>
    </row>
    <row r="195" spans="1:12" ht="12.75">
      <c r="A195" t="s">
        <v>639</v>
      </c>
      <c r="B195" t="s">
        <v>640</v>
      </c>
      <c r="C195" s="7">
        <v>0.30695340037345886</v>
      </c>
      <c r="D195" s="7">
        <v>0.4297882914543152</v>
      </c>
      <c r="E195" s="7">
        <v>0.3181608021259308</v>
      </c>
      <c r="F195" s="7">
        <v>0.4304576814174652</v>
      </c>
      <c r="G195" s="7">
        <v>0.5572341084480286</v>
      </c>
      <c r="H195" s="7">
        <v>0.6205487847328186</v>
      </c>
      <c r="I195" s="7">
        <v>0.8236876130104065</v>
      </c>
      <c r="J195" s="7">
        <v>1.2000960111618042</v>
      </c>
      <c r="K195" s="7">
        <v>1.665861964225769</v>
      </c>
      <c r="L195" s="7">
        <v>0.5903463685512542</v>
      </c>
    </row>
    <row r="196" spans="1:12" ht="12.75">
      <c r="A196" t="s">
        <v>641</v>
      </c>
      <c r="B196" t="s">
        <v>642</v>
      </c>
      <c r="C196" s="7">
        <v>0.3215314745903015</v>
      </c>
      <c r="D196" s="7">
        <v>0.45202499628067017</v>
      </c>
      <c r="E196" s="7">
        <v>0.33578699827194214</v>
      </c>
      <c r="F196" s="7">
        <v>0.4509233832359314</v>
      </c>
      <c r="G196" s="7">
        <v>0.5807855725288391</v>
      </c>
      <c r="H196" s="7">
        <v>0.6455024480819702</v>
      </c>
      <c r="I196" s="7">
        <v>0.8566755652427673</v>
      </c>
      <c r="J196" s="7">
        <v>1.2423280477523804</v>
      </c>
      <c r="K196" s="7">
        <v>1.7252520322799683</v>
      </c>
      <c r="L196" s="7">
        <v>0.615364294052124</v>
      </c>
    </row>
    <row r="197" spans="1:12" ht="12.75">
      <c r="A197" t="s">
        <v>643</v>
      </c>
      <c r="B197" t="s">
        <v>644</v>
      </c>
      <c r="C197" s="7">
        <v>0.33619141578674316</v>
      </c>
      <c r="D197" s="7">
        <v>0.47437018156051636</v>
      </c>
      <c r="E197" s="7">
        <v>0.3544694781303406</v>
      </c>
      <c r="F197" s="7">
        <v>0.47252997756004333</v>
      </c>
      <c r="G197" s="7">
        <v>0.6055570840835571</v>
      </c>
      <c r="H197" s="7">
        <v>0.6707254648208618</v>
      </c>
      <c r="I197" s="7">
        <v>0.8899492621421814</v>
      </c>
      <c r="J197" s="7">
        <v>1.284938097000122</v>
      </c>
      <c r="K197" s="7">
        <v>1.7853360176086426</v>
      </c>
      <c r="L197" s="7">
        <v>0.6406792905926705</v>
      </c>
    </row>
    <row r="198" spans="1:12" ht="12.75">
      <c r="A198" t="s">
        <v>645</v>
      </c>
      <c r="B198" t="s">
        <v>646</v>
      </c>
      <c r="C198" s="7">
        <v>0.3509194850921631</v>
      </c>
      <c r="D198" s="7">
        <v>0.49680888652801514</v>
      </c>
      <c r="E198" s="7">
        <v>0.3742693066596985</v>
      </c>
      <c r="F198" s="7">
        <v>0.4953373074531555</v>
      </c>
      <c r="G198" s="7">
        <v>0.631608784198761</v>
      </c>
      <c r="H198" s="7">
        <v>0.696204662322998</v>
      </c>
      <c r="I198" s="7">
        <v>0.9234960675239563</v>
      </c>
      <c r="J198" s="7">
        <v>1.3279240131378174</v>
      </c>
      <c r="K198" s="7">
        <v>1.8460561037063599</v>
      </c>
      <c r="L198" s="7">
        <v>0.6662834286689758</v>
      </c>
    </row>
    <row r="199" spans="1:12" ht="12.75">
      <c r="A199" t="s">
        <v>647</v>
      </c>
      <c r="B199" t="s">
        <v>648</v>
      </c>
      <c r="C199" s="7">
        <v>0.3657039999961853</v>
      </c>
      <c r="D199" s="7">
        <v>0.5193275809288025</v>
      </c>
      <c r="E199" s="7">
        <v>0.3952568769454956</v>
      </c>
      <c r="F199" s="7">
        <v>0.5194131731987</v>
      </c>
      <c r="G199" s="7">
        <v>0.6590086221694946</v>
      </c>
      <c r="H199" s="7">
        <v>0.7219300866127014</v>
      </c>
      <c r="I199" s="7">
        <v>0.9573047161102295</v>
      </c>
      <c r="J199" s="7">
        <v>1.3712849617004395</v>
      </c>
      <c r="K199" s="7">
        <v>1.9073610305786133</v>
      </c>
      <c r="L199" s="7">
        <v>0.6921715050935745</v>
      </c>
    </row>
    <row r="200" spans="1:12" ht="12.75">
      <c r="A200" t="s">
        <v>649</v>
      </c>
      <c r="B200" t="s">
        <v>650</v>
      </c>
      <c r="C200" s="7">
        <v>0.3805350065231323</v>
      </c>
      <c r="D200" s="7">
        <v>0.5419149994850159</v>
      </c>
      <c r="E200" s="7">
        <v>0.4175114035606384</v>
      </c>
      <c r="F200" s="7">
        <v>0.5448344945907593</v>
      </c>
      <c r="G200" s="7">
        <v>0.687833309173584</v>
      </c>
      <c r="H200" s="7">
        <v>0.7478935122489929</v>
      </c>
      <c r="I200" s="7">
        <v>0.9913654923439026</v>
      </c>
      <c r="J200" s="7">
        <v>1.4150220155715942</v>
      </c>
      <c r="K200" s="7">
        <v>1.969214916229248</v>
      </c>
      <c r="L200" s="7">
        <v>0.7183415311574936</v>
      </c>
    </row>
    <row r="201" spans="1:12" ht="12.75">
      <c r="A201" t="s">
        <v>651</v>
      </c>
      <c r="B201" t="s">
        <v>652</v>
      </c>
      <c r="C201" s="7">
        <v>0.395404577255249</v>
      </c>
      <c r="D201" s="7">
        <v>0.5645610094070435</v>
      </c>
      <c r="E201" s="7">
        <v>0.4411213994026184</v>
      </c>
      <c r="F201" s="7">
        <v>0.5716872215270996</v>
      </c>
      <c r="G201" s="7">
        <v>0.7181684374809265</v>
      </c>
      <c r="H201" s="7">
        <v>0.7740894556045532</v>
      </c>
      <c r="I201" s="7">
        <v>1.025670051574707</v>
      </c>
      <c r="J201" s="7">
        <v>1.4591341018676758</v>
      </c>
      <c r="K201" s="7">
        <v>2.031585931777954</v>
      </c>
      <c r="L201" s="7">
        <v>0.7447939044237137</v>
      </c>
    </row>
    <row r="202" spans="1:12" ht="12.75">
      <c r="A202" t="s">
        <v>653</v>
      </c>
      <c r="B202" t="s">
        <v>654</v>
      </c>
      <c r="C202" s="7">
        <v>0.41031110286712646</v>
      </c>
      <c r="D202" s="7">
        <v>0.5872571468353271</v>
      </c>
      <c r="E202" s="7">
        <v>0.4661848843097687</v>
      </c>
      <c r="F202" s="7">
        <v>0.6000669002532959</v>
      </c>
      <c r="G202" s="7">
        <v>0.750109076499939</v>
      </c>
      <c r="H202" s="7">
        <v>0.800513744354248</v>
      </c>
      <c r="I202" s="7">
        <v>1.0602120161056519</v>
      </c>
      <c r="J202" s="7">
        <v>1.5036230087280273</v>
      </c>
      <c r="K202" s="7">
        <v>2.0944509506225586</v>
      </c>
      <c r="L202" s="7">
        <v>0.7715333089232445</v>
      </c>
    </row>
    <row r="203" spans="1:12" ht="12.75">
      <c r="A203" t="s">
        <v>655</v>
      </c>
      <c r="B203" t="s">
        <v>656</v>
      </c>
      <c r="C203" s="7">
        <v>0.13349848985671997</v>
      </c>
      <c r="D203" s="7">
        <v>0.15971489250659943</v>
      </c>
      <c r="E203" s="7">
        <v>0.16636520624160767</v>
      </c>
      <c r="F203" s="7">
        <v>0.24927788972854614</v>
      </c>
      <c r="G203" s="7">
        <v>0.3418678045272827</v>
      </c>
      <c r="H203" s="7">
        <v>0.29405727982521057</v>
      </c>
      <c r="I203" s="7">
        <v>0.3759990930557251</v>
      </c>
      <c r="J203" s="7">
        <v>0.6199972629547119</v>
      </c>
      <c r="K203" s="7">
        <v>0.9163857102394104</v>
      </c>
      <c r="L203" s="7">
        <v>0.27770942747592925</v>
      </c>
    </row>
    <row r="204" spans="1:12" ht="12.75">
      <c r="A204" t="s">
        <v>657</v>
      </c>
      <c r="B204" t="s">
        <v>658</v>
      </c>
      <c r="C204" s="7">
        <v>0.13442449271678925</v>
      </c>
      <c r="D204" s="7">
        <v>0.16110269725322723</v>
      </c>
      <c r="E204" s="7">
        <v>0.16757561266422272</v>
      </c>
      <c r="F204" s="7">
        <v>0.25110509991645813</v>
      </c>
      <c r="G204" s="7">
        <v>0.3444693088531494</v>
      </c>
      <c r="H204" s="7">
        <v>0.29728251695632935</v>
      </c>
      <c r="I204" s="7">
        <v>0.37902510166168213</v>
      </c>
      <c r="J204" s="7">
        <v>0.6247276067733765</v>
      </c>
      <c r="K204" s="7">
        <v>0.9221134781837463</v>
      </c>
      <c r="L204" s="7">
        <v>0.2798951230943203</v>
      </c>
    </row>
    <row r="205" spans="1:12" ht="12.75">
      <c r="A205" t="s">
        <v>659</v>
      </c>
      <c r="B205" t="s">
        <v>660</v>
      </c>
      <c r="C205" s="7">
        <v>0.13969479501247406</v>
      </c>
      <c r="D205" s="7">
        <v>0.16935069859027863</v>
      </c>
      <c r="E205" s="7">
        <v>0.17245879769325256</v>
      </c>
      <c r="F205" s="7">
        <v>0.25732409954071045</v>
      </c>
      <c r="G205" s="7">
        <v>0.35219478607177734</v>
      </c>
      <c r="H205" s="7">
        <v>0.31632089614868164</v>
      </c>
      <c r="I205" s="7">
        <v>0.4062791168689728</v>
      </c>
      <c r="J205" s="7">
        <v>0.660088300704956</v>
      </c>
      <c r="K205" s="7">
        <v>0.9635604619979858</v>
      </c>
      <c r="L205" s="7">
        <v>0.29493279397487643</v>
      </c>
    </row>
    <row r="206" spans="1:12" ht="12.75">
      <c r="A206" t="s">
        <v>661</v>
      </c>
      <c r="B206" t="s">
        <v>662</v>
      </c>
      <c r="C206" s="7">
        <v>0.14583049714565277</v>
      </c>
      <c r="D206" s="7">
        <v>0.17899321019649506</v>
      </c>
      <c r="E206" s="7">
        <v>0.1778043955564499</v>
      </c>
      <c r="F206" s="7">
        <v>0.26406410336494446</v>
      </c>
      <c r="G206" s="7">
        <v>0.36051762104034424</v>
      </c>
      <c r="H206" s="7">
        <v>0.33542099595069885</v>
      </c>
      <c r="I206" s="7">
        <v>0.43359699845314026</v>
      </c>
      <c r="J206" s="7">
        <v>0.6956623792648315</v>
      </c>
      <c r="K206" s="7">
        <v>1.0054799318313599</v>
      </c>
      <c r="L206" s="7">
        <v>0.31061409547924995</v>
      </c>
    </row>
    <row r="207" spans="1:12" ht="12.75">
      <c r="A207" t="s">
        <v>663</v>
      </c>
      <c r="B207" t="s">
        <v>664</v>
      </c>
      <c r="C207" s="7">
        <v>0.15301279723644257</v>
      </c>
      <c r="D207" s="7">
        <v>0.19030821323394775</v>
      </c>
      <c r="E207" s="7">
        <v>0.18369288742542267</v>
      </c>
      <c r="F207" s="7">
        <v>0.2714124917984009</v>
      </c>
      <c r="G207" s="7">
        <v>0.369535893201828</v>
      </c>
      <c r="H207" s="7">
        <v>0.3547619879245758</v>
      </c>
      <c r="I207" s="7">
        <v>0.4611557126045227</v>
      </c>
      <c r="J207" s="7">
        <v>0.7315918803215027</v>
      </c>
      <c r="K207" s="7">
        <v>1.0482059717178345</v>
      </c>
      <c r="L207" s="7">
        <v>0.32713484480977056</v>
      </c>
    </row>
    <row r="208" spans="1:12" ht="12.75">
      <c r="A208" t="s">
        <v>665</v>
      </c>
      <c r="B208" t="s">
        <v>666</v>
      </c>
      <c r="C208" s="7">
        <v>0.16145148873329163</v>
      </c>
      <c r="D208" s="7">
        <v>0.203616201877594</v>
      </c>
      <c r="E208" s="7">
        <v>0.19020700454711914</v>
      </c>
      <c r="F208" s="7">
        <v>0.27945929765701294</v>
      </c>
      <c r="G208" s="7">
        <v>0.37935057282447815</v>
      </c>
      <c r="H208" s="7">
        <v>0.37447041273117065</v>
      </c>
      <c r="I208" s="7">
        <v>0.4890739917755127</v>
      </c>
      <c r="J208" s="7">
        <v>0.767976701259613</v>
      </c>
      <c r="K208" s="7">
        <v>1.0920500755310059</v>
      </c>
      <c r="L208" s="7">
        <v>0.34468805193901064</v>
      </c>
    </row>
    <row r="209" spans="1:12" ht="12.75">
      <c r="A209" t="s">
        <v>667</v>
      </c>
      <c r="B209" t="s">
        <v>668</v>
      </c>
      <c r="C209" s="7">
        <v>0.1713876873254776</v>
      </c>
      <c r="D209" s="7">
        <v>0.2192865014076233</v>
      </c>
      <c r="E209" s="7">
        <v>0.1974261999130249</v>
      </c>
      <c r="F209" s="7">
        <v>0.28829240798950195</v>
      </c>
      <c r="G209" s="7">
        <v>0.39005908370018005</v>
      </c>
      <c r="H209" s="7">
        <v>0.39463019371032715</v>
      </c>
      <c r="I209" s="7">
        <v>0.5174252986907959</v>
      </c>
      <c r="J209" s="7">
        <v>0.8048758506774902</v>
      </c>
      <c r="K209" s="7">
        <v>1.137253999710083</v>
      </c>
      <c r="L209" s="7">
        <v>0.36346676617860796</v>
      </c>
    </row>
    <row r="210" spans="1:12" ht="12.75">
      <c r="A210" t="s">
        <v>669</v>
      </c>
      <c r="B210" t="s">
        <v>670</v>
      </c>
      <c r="C210" s="7">
        <v>0.18309611082077026</v>
      </c>
      <c r="D210" s="7">
        <v>0.23774561285972595</v>
      </c>
      <c r="E210" s="7">
        <v>0.20542259514331818</v>
      </c>
      <c r="F210" s="7">
        <v>0.2979925870895386</v>
      </c>
      <c r="G210" s="7">
        <v>0.4017496109008789</v>
      </c>
      <c r="H210" s="7">
        <v>0.4152888059616089</v>
      </c>
      <c r="I210" s="7">
        <v>0.5462468862533569</v>
      </c>
      <c r="J210" s="7">
        <v>0.842319130897522</v>
      </c>
      <c r="K210" s="7">
        <v>1.1839519739151</v>
      </c>
      <c r="L210" s="7">
        <v>0.3836670683324337</v>
      </c>
    </row>
    <row r="211" spans="1:12" ht="12.75">
      <c r="A211" t="s">
        <v>671</v>
      </c>
      <c r="B211" t="s">
        <v>672</v>
      </c>
      <c r="C211" s="7">
        <v>0.19627590477466583</v>
      </c>
      <c r="D211" s="7">
        <v>0.25849971175193787</v>
      </c>
      <c r="E211" s="7">
        <v>0.21425779163837433</v>
      </c>
      <c r="F211" s="7">
        <v>0.3086300194263458</v>
      </c>
      <c r="G211" s="7">
        <v>0.41449740529060364</v>
      </c>
      <c r="H211" s="7">
        <v>0.43646320700645447</v>
      </c>
      <c r="I211" s="7">
        <v>0.5755491852760315</v>
      </c>
      <c r="J211" s="7">
        <v>0.8803102374076843</v>
      </c>
      <c r="K211" s="7">
        <v>1.232172966003418</v>
      </c>
      <c r="L211" s="7">
        <v>0.4051122145354748</v>
      </c>
    </row>
    <row r="212" spans="1:12" ht="12.75">
      <c r="A212" t="s">
        <v>673</v>
      </c>
      <c r="B212" t="s">
        <v>674</v>
      </c>
      <c r="C212" s="7">
        <v>0.20969609916210175</v>
      </c>
      <c r="D212" s="7">
        <v>0.27955618500709534</v>
      </c>
      <c r="E212" s="7">
        <v>0.2239822894334793</v>
      </c>
      <c r="F212" s="7">
        <v>0.32026371359825134</v>
      </c>
      <c r="G212" s="7">
        <v>0.4283646047115326</v>
      </c>
      <c r="H212" s="7">
        <v>0.4581485092639923</v>
      </c>
      <c r="I212" s="7">
        <v>0.6053254008293152</v>
      </c>
      <c r="J212" s="7">
        <v>0.9188368320465088</v>
      </c>
      <c r="K212" s="7">
        <v>1.281864047050476</v>
      </c>
      <c r="L212" s="7">
        <v>0.4270349882543087</v>
      </c>
    </row>
    <row r="213" spans="1:12" ht="12.75">
      <c r="A213" t="s">
        <v>675</v>
      </c>
      <c r="B213" t="s">
        <v>676</v>
      </c>
      <c r="C213" s="7">
        <v>0.22332100570201874</v>
      </c>
      <c r="D213" s="7">
        <v>0.3008444905281067</v>
      </c>
      <c r="E213" s="7">
        <v>0.23463760316371918</v>
      </c>
      <c r="F213" s="7">
        <v>0.3329432010650635</v>
      </c>
      <c r="G213" s="7">
        <v>0.44340258836746216</v>
      </c>
      <c r="H213" s="7">
        <v>0.4803248941898346</v>
      </c>
      <c r="I213" s="7">
        <v>0.6355592012405396</v>
      </c>
      <c r="J213" s="7">
        <v>0.957878053188324</v>
      </c>
      <c r="K213" s="7">
        <v>1.3330321311950684</v>
      </c>
      <c r="L213" s="7">
        <v>0.44940937861800195</v>
      </c>
    </row>
    <row r="214" spans="1:12" ht="12.75">
      <c r="A214" t="s">
        <v>677</v>
      </c>
      <c r="B214" t="s">
        <v>678</v>
      </c>
      <c r="C214" s="7">
        <v>0.2371537983417511</v>
      </c>
      <c r="D214" s="7">
        <v>0.3223656713962555</v>
      </c>
      <c r="E214" s="7">
        <v>0.24625949561595917</v>
      </c>
      <c r="F214" s="7">
        <v>0.34671229124069214</v>
      </c>
      <c r="G214" s="7">
        <v>0.45965659618377686</v>
      </c>
      <c r="H214" s="7">
        <v>0.5029649138450623</v>
      </c>
      <c r="I214" s="7">
        <v>0.666229784488678</v>
      </c>
      <c r="J214" s="7">
        <v>0.9974096417427063</v>
      </c>
      <c r="K214" s="7">
        <v>1.3857240676879883</v>
      </c>
      <c r="L214" s="7">
        <v>0.4722349388897419</v>
      </c>
    </row>
    <row r="215" spans="1:12" ht="12.75">
      <c r="A215" t="s">
        <v>679</v>
      </c>
      <c r="B215" t="s">
        <v>680</v>
      </c>
      <c r="C215" s="7">
        <v>0.2511870861053467</v>
      </c>
      <c r="D215" s="7">
        <v>0.34411221742630005</v>
      </c>
      <c r="E215" s="7">
        <v>0.25888240337371826</v>
      </c>
      <c r="F215" s="7">
        <v>0.361613005399704</v>
      </c>
      <c r="G215" s="7">
        <v>0.47717028856277466</v>
      </c>
      <c r="H215" s="7">
        <v>0.5260378122329712</v>
      </c>
      <c r="I215" s="7">
        <v>0.6973150372505188</v>
      </c>
      <c r="J215" s="7">
        <v>1.0374089479446411</v>
      </c>
      <c r="K215" s="7">
        <v>1.4398139715194702</v>
      </c>
      <c r="L215" s="7">
        <v>0.4954970321059227</v>
      </c>
    </row>
    <row r="216" spans="1:12" ht="12.75">
      <c r="A216" t="s">
        <v>681</v>
      </c>
      <c r="B216" t="s">
        <v>682</v>
      </c>
      <c r="C216" s="7">
        <v>0.26540690660476685</v>
      </c>
      <c r="D216" s="7">
        <v>0.36607009172439575</v>
      </c>
      <c r="E216" s="7">
        <v>0.2725309133529663</v>
      </c>
      <c r="F216" s="7">
        <v>0.37767279148101807</v>
      </c>
      <c r="G216" s="7">
        <v>0.4959695041179657</v>
      </c>
      <c r="H216" s="7">
        <v>0.5495126247406006</v>
      </c>
      <c r="I216" s="7">
        <v>0.7287930250167847</v>
      </c>
      <c r="J216" s="7">
        <v>1.0778559446334839</v>
      </c>
      <c r="K216" s="7">
        <v>1.4951629638671875</v>
      </c>
      <c r="L216" s="7">
        <v>0.519175860285759</v>
      </c>
    </row>
    <row r="217" spans="1:12" ht="12.75">
      <c r="A217" t="s">
        <v>683</v>
      </c>
      <c r="B217" t="s">
        <v>684</v>
      </c>
      <c r="C217" s="7">
        <v>0.2795979976654053</v>
      </c>
      <c r="D217" s="7">
        <v>0.3878937065601349</v>
      </c>
      <c r="E217" s="7">
        <v>0.2871207892894745</v>
      </c>
      <c r="F217" s="7">
        <v>0.39477261900901794</v>
      </c>
      <c r="G217" s="7">
        <v>0.5158969759941101</v>
      </c>
      <c r="H217" s="7">
        <v>0.5733600854873657</v>
      </c>
      <c r="I217" s="7">
        <v>0.760642945766449</v>
      </c>
      <c r="J217" s="7">
        <v>1.1187329292297363</v>
      </c>
      <c r="K217" s="7">
        <v>1.5516400337219238</v>
      </c>
      <c r="L217" s="7">
        <v>0.5431115806102753</v>
      </c>
    </row>
    <row r="218" spans="1:12" ht="12.75">
      <c r="A218" t="s">
        <v>685</v>
      </c>
      <c r="B218" t="s">
        <v>686</v>
      </c>
      <c r="C218" s="7">
        <v>0.29381468892097473</v>
      </c>
      <c r="D218" s="7">
        <v>0.4096873104572296</v>
      </c>
      <c r="E218" s="7">
        <v>0.3026503026485443</v>
      </c>
      <c r="F218" s="7">
        <v>0.4129028022289276</v>
      </c>
      <c r="G218" s="7">
        <v>0.5369340181350708</v>
      </c>
      <c r="H218" s="7">
        <v>0.5975534319877625</v>
      </c>
      <c r="I218" s="7">
        <v>0.7928441762924194</v>
      </c>
      <c r="J218" s="7">
        <v>1.160027027130127</v>
      </c>
      <c r="K218" s="7">
        <v>1.6091220378875732</v>
      </c>
      <c r="L218" s="7">
        <v>0.5673268300294876</v>
      </c>
    </row>
    <row r="219" spans="1:12" ht="12.75">
      <c r="A219" t="s">
        <v>687</v>
      </c>
      <c r="B219" t="s">
        <v>688</v>
      </c>
      <c r="C219" s="7">
        <v>0.3081609904766083</v>
      </c>
      <c r="D219" s="7">
        <v>0.43163731694221497</v>
      </c>
      <c r="E219" s="7">
        <v>0.31915438175201416</v>
      </c>
      <c r="F219" s="7">
        <v>0.43209919333457947</v>
      </c>
      <c r="G219" s="7">
        <v>0.5591170787811279</v>
      </c>
      <c r="H219" s="7">
        <v>0.6220688819885254</v>
      </c>
      <c r="I219" s="7">
        <v>0.82537841796875</v>
      </c>
      <c r="J219" s="7">
        <v>1.2017289400100708</v>
      </c>
      <c r="K219" s="7">
        <v>1.6675000190734863</v>
      </c>
      <c r="L219" s="7">
        <v>0.5918817129731179</v>
      </c>
    </row>
    <row r="220" spans="1:12" ht="12.75">
      <c r="A220" t="s">
        <v>689</v>
      </c>
      <c r="B220" t="s">
        <v>690</v>
      </c>
      <c r="C220" s="7">
        <v>0.32261860370635986</v>
      </c>
      <c r="D220" s="7">
        <v>0.45372551679611206</v>
      </c>
      <c r="E220" s="7">
        <v>0.3366757929325104</v>
      </c>
      <c r="F220" s="7">
        <v>0.45240429043769836</v>
      </c>
      <c r="G220" s="7">
        <v>0.5824894905090332</v>
      </c>
      <c r="H220" s="7">
        <v>0.6468858122825623</v>
      </c>
      <c r="I220" s="7">
        <v>0.858228325843811</v>
      </c>
      <c r="J220" s="7">
        <v>1.2438279390335083</v>
      </c>
      <c r="K220" s="7">
        <v>1.7266819477081299</v>
      </c>
      <c r="L220" s="7">
        <v>0.6167607033252716</v>
      </c>
    </row>
    <row r="221" spans="1:12" ht="12.75">
      <c r="A221" t="s">
        <v>691</v>
      </c>
      <c r="B221" t="s">
        <v>692</v>
      </c>
      <c r="C221" s="7">
        <v>0.33717072010040283</v>
      </c>
      <c r="D221" s="7">
        <v>0.47593459486961365</v>
      </c>
      <c r="E221" s="7">
        <v>0.35526588559150696</v>
      </c>
      <c r="F221" s="7">
        <v>0.47386792302131653</v>
      </c>
      <c r="G221" s="7">
        <v>0.6071013808250427</v>
      </c>
      <c r="H221" s="7">
        <v>0.6719866394996643</v>
      </c>
      <c r="I221" s="7">
        <v>0.891377866268158</v>
      </c>
      <c r="J221" s="7">
        <v>1.2863209247589111</v>
      </c>
      <c r="K221" s="7">
        <v>1.7865890264511108</v>
      </c>
      <c r="L221" s="7">
        <v>0.6419512701034545</v>
      </c>
    </row>
    <row r="222" spans="1:12" ht="12.75">
      <c r="A222" t="s">
        <v>693</v>
      </c>
      <c r="B222" t="s">
        <v>694</v>
      </c>
      <c r="C222" s="7">
        <v>0.3518027067184448</v>
      </c>
      <c r="D222" s="7">
        <v>0.49824902415275574</v>
      </c>
      <c r="E222" s="7">
        <v>0.3749845027923584</v>
      </c>
      <c r="F222" s="7">
        <v>0.4965478777885437</v>
      </c>
      <c r="G222" s="7">
        <v>0.6330106854438782</v>
      </c>
      <c r="H222" s="7">
        <v>0.6973569989204407</v>
      </c>
      <c r="I222" s="7">
        <v>0.9248130321502686</v>
      </c>
      <c r="J222" s="7">
        <v>1.3292030096054077</v>
      </c>
      <c r="K222" s="7">
        <v>1.8471570014953613</v>
      </c>
      <c r="L222" s="7">
        <v>0.6674440664052963</v>
      </c>
    </row>
    <row r="223" spans="1:12" ht="12.75">
      <c r="A223" t="s">
        <v>695</v>
      </c>
      <c r="B223" t="s">
        <v>696</v>
      </c>
      <c r="C223" s="7">
        <v>0.36650189757347107</v>
      </c>
      <c r="D223" s="7">
        <v>0.5206547379493713</v>
      </c>
      <c r="E223" s="7">
        <v>0.3959006071090698</v>
      </c>
      <c r="F223" s="7">
        <v>0.5205106139183044</v>
      </c>
      <c r="G223" s="7">
        <v>0.6602837443351746</v>
      </c>
      <c r="H223" s="7">
        <v>0.7229852080345154</v>
      </c>
      <c r="I223" s="7">
        <v>0.9585208892822266</v>
      </c>
      <c r="J223" s="7">
        <v>1.3724709749221802</v>
      </c>
      <c r="K223" s="7">
        <v>1.908332109451294</v>
      </c>
      <c r="L223" s="7">
        <v>0.693232593536377</v>
      </c>
    </row>
    <row r="224" spans="1:12" ht="12.75">
      <c r="A224" t="s">
        <v>697</v>
      </c>
      <c r="B224" t="s">
        <v>698</v>
      </c>
      <c r="C224" s="7">
        <v>0.3812572956085205</v>
      </c>
      <c r="D224" s="7">
        <v>0.5431393980979919</v>
      </c>
      <c r="E224" s="7">
        <v>0.4180923104286194</v>
      </c>
      <c r="F224" s="7">
        <v>0.5458312034606934</v>
      </c>
      <c r="G224" s="7">
        <v>0.6889951825141907</v>
      </c>
      <c r="H224" s="7">
        <v>0.7488617897033691</v>
      </c>
      <c r="I224" s="7">
        <v>0.9924907088279724</v>
      </c>
      <c r="J224" s="7">
        <v>1.4161239862442017</v>
      </c>
      <c r="K224" s="7">
        <v>1.9700740575790405</v>
      </c>
      <c r="L224" s="7">
        <v>0.7193135243654251</v>
      </c>
    </row>
    <row r="225" spans="1:12" ht="12.75">
      <c r="A225" t="s">
        <v>699</v>
      </c>
      <c r="B225" t="s">
        <v>700</v>
      </c>
      <c r="C225" s="7">
        <v>0.3960598111152649</v>
      </c>
      <c r="D225" s="7">
        <v>0.5656923055648804</v>
      </c>
      <c r="E225" s="7">
        <v>0.4416468143463135</v>
      </c>
      <c r="F225" s="7">
        <v>0.5725942850112915</v>
      </c>
      <c r="G225" s="7">
        <v>0.719228982925415</v>
      </c>
      <c r="H225" s="7">
        <v>0.7749800086021423</v>
      </c>
      <c r="I225" s="7">
        <v>1.0267130136489868</v>
      </c>
      <c r="J225" s="7">
        <v>1.4601609706878662</v>
      </c>
      <c r="K225" s="7">
        <v>2.032348871231079</v>
      </c>
      <c r="L225" s="7">
        <v>0.7456861984729767</v>
      </c>
    </row>
    <row r="226" spans="1:12" ht="12.75">
      <c r="A226" t="s">
        <v>701</v>
      </c>
      <c r="B226" t="s">
        <v>702</v>
      </c>
      <c r="C226" s="7">
        <v>0.41090548038482666</v>
      </c>
      <c r="D226" s="7">
        <v>0.5883039236068726</v>
      </c>
      <c r="E226" s="7">
        <v>0.46666160225868225</v>
      </c>
      <c r="F226" s="7">
        <v>0.6008942127227783</v>
      </c>
      <c r="G226" s="7">
        <v>0.7510793209075928</v>
      </c>
      <c r="H226" s="7">
        <v>0.8013346195220947</v>
      </c>
      <c r="I226" s="7">
        <v>1.0611799955368042</v>
      </c>
      <c r="J226" s="7">
        <v>1.5045820474624634</v>
      </c>
      <c r="K226" s="7">
        <v>2.0951318740844727</v>
      </c>
      <c r="L226" s="7">
        <v>0.7723537310957909</v>
      </c>
    </row>
  </sheetData>
  <printOptions horizontalCentered="1"/>
  <pageMargins left="0.75" right="0.75" top="0.75" bottom="0.75" header="0.5" footer="0.5"/>
  <pageSetup fitToHeight="3" fitToWidth="1" horizontalDpi="300" verticalDpi="300" orientation="landscape" scale="48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519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10.7109375" style="16" customWidth="1"/>
    <col min="4" max="4" width="9.7109375" style="16" customWidth="1"/>
    <col min="5" max="5" width="1.7109375" style="16" customWidth="1"/>
    <col min="6" max="8" width="10.7109375" style="16" customWidth="1"/>
    <col min="9" max="9" width="9.28125" style="16" customWidth="1"/>
    <col min="10" max="10" width="2.7109375" style="16" customWidth="1"/>
    <col min="11" max="20" width="10.7109375" style="16" customWidth="1"/>
    <col min="21" max="21" width="1.7109375" style="16" customWidth="1"/>
    <col min="22" max="22" width="10.7109375" style="16" customWidth="1"/>
    <col min="23" max="16384" width="9.140625" style="16" customWidth="1"/>
  </cols>
  <sheetData>
    <row r="1" spans="2:21" ht="12.75">
      <c r="B1" s="15"/>
      <c r="U1" s="153"/>
    </row>
    <row r="2" spans="1:21" ht="18">
      <c r="A2" s="165" t="s">
        <v>1006</v>
      </c>
      <c r="B2" s="15"/>
      <c r="U2" s="153"/>
    </row>
    <row r="3" spans="2:21" ht="12.75">
      <c r="B3" s="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54"/>
    </row>
    <row r="4" spans="2:21" ht="12.75">
      <c r="B4" s="15"/>
      <c r="E4" s="6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154"/>
    </row>
    <row r="5" spans="1:21" ht="12.75">
      <c r="A5" s="111" t="s">
        <v>834</v>
      </c>
      <c r="B5" s="112"/>
      <c r="C5" s="113"/>
      <c r="D5" s="267">
        <v>1</v>
      </c>
      <c r="E5" s="69"/>
      <c r="F5" s="111" t="str">
        <f>+INDEX('Basic Input Data'!B9:B11,'HDM-III &amp; Equations Comparison'!D5,1)</f>
        <v>Flat</v>
      </c>
      <c r="G5" s="113"/>
      <c r="H5" s="113"/>
      <c r="I5" s="114"/>
      <c r="J5"/>
      <c r="K5"/>
      <c r="L5"/>
      <c r="M5"/>
      <c r="N5"/>
      <c r="O5"/>
      <c r="P5"/>
      <c r="Q5"/>
      <c r="R5"/>
      <c r="S5"/>
      <c r="T5"/>
      <c r="U5" s="154"/>
    </row>
    <row r="6" spans="1:21" ht="12.75">
      <c r="A6" s="120" t="s">
        <v>835</v>
      </c>
      <c r="B6" s="15"/>
      <c r="D6" s="268">
        <v>1</v>
      </c>
      <c r="E6" s="69"/>
      <c r="F6" s="120" t="str">
        <f>+INDEX('Basic Input Data'!B17:B19,'HDM-III &amp; Equations Comparison'!D6,1)</f>
        <v>Paved</v>
      </c>
      <c r="I6" s="121"/>
      <c r="J6"/>
      <c r="K6"/>
      <c r="L6"/>
      <c r="M6"/>
      <c r="N6"/>
      <c r="O6"/>
      <c r="P6"/>
      <c r="Q6"/>
      <c r="R6"/>
      <c r="S6"/>
      <c r="T6"/>
      <c r="U6" s="154"/>
    </row>
    <row r="7" spans="1:21" ht="12.75">
      <c r="A7" s="115" t="s">
        <v>836</v>
      </c>
      <c r="B7" s="116"/>
      <c r="C7" s="117"/>
      <c r="D7" s="204">
        <v>1</v>
      </c>
      <c r="E7" s="69"/>
      <c r="F7" s="115" t="str">
        <f>+INDEX('Calibration Data'!A13:A22,D7,1)</f>
        <v>Car</v>
      </c>
      <c r="G7" s="117"/>
      <c r="H7" s="117"/>
      <c r="I7" s="118"/>
      <c r="J7"/>
      <c r="K7"/>
      <c r="L7"/>
      <c r="M7"/>
      <c r="N7"/>
      <c r="O7"/>
      <c r="P7"/>
      <c r="Q7"/>
      <c r="R7"/>
      <c r="S7"/>
      <c r="T7"/>
      <c r="U7" s="154"/>
    </row>
    <row r="8" spans="1:21" ht="12.75">
      <c r="A8"/>
      <c r="B8"/>
      <c r="C8"/>
      <c r="D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54"/>
    </row>
    <row r="9" spans="1:24" ht="12.75">
      <c r="A9"/>
      <c r="B9" s="1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53"/>
      <c r="V9" s="105"/>
      <c r="W9" s="105"/>
      <c r="X9" s="105"/>
    </row>
    <row r="10" spans="1:24" ht="12.75">
      <c r="A10" s="103" t="str">
        <f>+"VOC ($/veh-km) as a Function of Roughness (IRI)"</f>
        <v>VOC ($/veh-km) as a Function of Roughness (IRI)</v>
      </c>
      <c r="B10" s="72"/>
      <c r="C10" s="72"/>
      <c r="D10" s="73"/>
      <c r="E10"/>
      <c r="F10" s="103" t="s">
        <v>806</v>
      </c>
      <c r="G10" s="72"/>
      <c r="H10" s="72"/>
      <c r="I10" s="73"/>
      <c r="J10"/>
      <c r="K10"/>
      <c r="L10"/>
      <c r="M10"/>
      <c r="N10"/>
      <c r="O10"/>
      <c r="P10"/>
      <c r="Q10"/>
      <c r="R10"/>
      <c r="S10"/>
      <c r="T10"/>
      <c r="U10" s="154"/>
      <c r="V10" s="93"/>
      <c r="W10" s="93"/>
      <c r="X10" s="93"/>
    </row>
    <row r="11" spans="1:24" ht="12.75">
      <c r="A11" s="103" t="s">
        <v>709</v>
      </c>
      <c r="B11" s="72"/>
      <c r="C11" s="72"/>
      <c r="D11" s="73"/>
      <c r="E11"/>
      <c r="F11" s="103" t="s">
        <v>808</v>
      </c>
      <c r="G11" s="72"/>
      <c r="H11" s="72"/>
      <c r="I11" s="73"/>
      <c r="J11"/>
      <c r="K11"/>
      <c r="L11"/>
      <c r="M11"/>
      <c r="N11"/>
      <c r="O11"/>
      <c r="P11"/>
      <c r="Q11"/>
      <c r="R11"/>
      <c r="S11"/>
      <c r="T11"/>
      <c r="U11" s="154"/>
      <c r="V11" s="93"/>
      <c r="W11" s="93"/>
      <c r="X11" s="93"/>
    </row>
    <row r="12" spans="1:24" ht="12.75">
      <c r="A12" s="104" t="s">
        <v>710</v>
      </c>
      <c r="B12" s="104" t="s">
        <v>711</v>
      </c>
      <c r="C12" s="104" t="s">
        <v>712</v>
      </c>
      <c r="D12" s="104" t="s">
        <v>713</v>
      </c>
      <c r="E12"/>
      <c r="F12" s="104" t="s">
        <v>809</v>
      </c>
      <c r="G12" s="104" t="s">
        <v>810</v>
      </c>
      <c r="H12" s="104" t="s">
        <v>811</v>
      </c>
      <c r="I12" s="104" t="s">
        <v>812</v>
      </c>
      <c r="J12"/>
      <c r="K12"/>
      <c r="L12"/>
      <c r="M12"/>
      <c r="N12"/>
      <c r="O12"/>
      <c r="P12"/>
      <c r="Q12"/>
      <c r="R12"/>
      <c r="S12"/>
      <c r="T12"/>
      <c r="U12" s="154"/>
      <c r="V12" s="93"/>
      <c r="W12" s="93"/>
      <c r="X12" s="93"/>
    </row>
    <row r="13" spans="1:21" ht="12.75">
      <c r="A13" s="107">
        <f>+INDEX(Coefficients!$A$9:$G$89,$D$67,4)</f>
        <v>0.11509161981554657</v>
      </c>
      <c r="B13" s="107">
        <f>+INDEX(Coefficients!$A$9:$G$89,$D$67,5)</f>
        <v>-0.00042637795160820557</v>
      </c>
      <c r="C13" s="107">
        <f>+INDEX(Coefficients!$A$9:$G$89,$D$67,6)</f>
        <v>0.0009291863818789898</v>
      </c>
      <c r="D13" s="107">
        <f>+INDEX(Coefficients!$A$9:$G$89,$D$67,7)</f>
        <v>-1.786447770157917E-05</v>
      </c>
      <c r="E13"/>
      <c r="F13" s="107">
        <f>+INDEX(Coefficients!$A$98:$G$178,$D$67,4)</f>
        <v>87.31092984848708</v>
      </c>
      <c r="G13" s="107">
        <f>+INDEX(Coefficients!$A$98:$G$178,$D$67,5)</f>
        <v>0.16962712200152882</v>
      </c>
      <c r="H13" s="107">
        <f>+INDEX(Coefficients!$A$98:$G$178,$D$67,6)</f>
        <v>-0.27587341410757105</v>
      </c>
      <c r="I13" s="107">
        <f>+INDEX(Coefficients!$A$98:$G$178,$D$67,7)</f>
        <v>0.00734392056386841</v>
      </c>
      <c r="J13"/>
      <c r="K13"/>
      <c r="L13"/>
      <c r="M13"/>
      <c r="N13"/>
      <c r="O13"/>
      <c r="P13"/>
      <c r="Q13"/>
      <c r="R13"/>
      <c r="S13"/>
      <c r="T13"/>
      <c r="U13" s="154"/>
    </row>
    <row r="14" spans="1:27" ht="12.75">
      <c r="A14" s="15"/>
      <c r="E14"/>
      <c r="U14" s="153"/>
      <c r="V14" s="105"/>
      <c r="W14" s="105"/>
      <c r="X14" s="105"/>
      <c r="Y14" s="105"/>
      <c r="Z14" s="105"/>
      <c r="AA14" s="105"/>
    </row>
    <row r="15" spans="1:27" ht="12.75">
      <c r="A15" s="109"/>
      <c r="B15" s="110" t="s">
        <v>837</v>
      </c>
      <c r="C15" s="108" t="s">
        <v>1021</v>
      </c>
      <c r="E15"/>
      <c r="F15"/>
      <c r="G15" s="110" t="s">
        <v>837</v>
      </c>
      <c r="H15" s="108" t="s">
        <v>1021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58"/>
      <c r="V15" s="93"/>
      <c r="W15" s="93"/>
      <c r="X15" s="93"/>
      <c r="Y15" s="93"/>
      <c r="Z15" s="93"/>
      <c r="AA15" s="93"/>
    </row>
    <row r="16" spans="1:27" ht="12.75">
      <c r="A16" s="108" t="s">
        <v>838</v>
      </c>
      <c r="B16" s="110" t="s">
        <v>839</v>
      </c>
      <c r="C16" s="108" t="s">
        <v>118</v>
      </c>
      <c r="D16" s="108" t="s">
        <v>840</v>
      </c>
      <c r="E16"/>
      <c r="F16" s="108" t="s">
        <v>838</v>
      </c>
      <c r="G16" s="110" t="s">
        <v>839</v>
      </c>
      <c r="H16" s="108" t="s">
        <v>118</v>
      </c>
      <c r="I16" s="108" t="s">
        <v>840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58"/>
      <c r="V16" s="93"/>
      <c r="W16" s="93"/>
      <c r="X16" s="93"/>
      <c r="Y16" s="93"/>
      <c r="Z16" s="93"/>
      <c r="AA16" s="93"/>
    </row>
    <row r="17" spans="1:27" ht="12.75">
      <c r="A17" s="108" t="s">
        <v>822</v>
      </c>
      <c r="B17" s="110" t="s">
        <v>841</v>
      </c>
      <c r="C17" s="108" t="s">
        <v>841</v>
      </c>
      <c r="D17" s="108" t="s">
        <v>174</v>
      </c>
      <c r="E17"/>
      <c r="F17" s="108" t="s">
        <v>822</v>
      </c>
      <c r="G17" s="110" t="s">
        <v>61</v>
      </c>
      <c r="H17" s="110" t="s">
        <v>61</v>
      </c>
      <c r="I17" s="108" t="s">
        <v>174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58"/>
      <c r="V17" s="93"/>
      <c r="W17" s="93"/>
      <c r="X17" s="93"/>
      <c r="Y17" s="93"/>
      <c r="Z17" s="93"/>
      <c r="AA17" s="93"/>
    </row>
    <row r="18" spans="1:27" ht="12.75">
      <c r="A18" s="108"/>
      <c r="B18" s="110"/>
      <c r="C18" s="108"/>
      <c r="E18"/>
      <c r="F18" s="108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58"/>
      <c r="V18" s="93"/>
      <c r="W18" s="93"/>
      <c r="X18" s="93"/>
      <c r="Y18" s="93"/>
      <c r="Z18" s="93"/>
      <c r="AA18" s="93"/>
    </row>
    <row r="19" spans="1:21" ht="12.75">
      <c r="A19" s="108">
        <v>2</v>
      </c>
      <c r="B19" s="110">
        <f>+INDEX(VOC!$A$11:$K$226,'HDM-III &amp; Equations Comparison'!$D$68+(A19-2),$D$7+2)</f>
        <v>0.12047559767961502</v>
      </c>
      <c r="C19" s="110">
        <f aca="true" t="shared" si="0" ref="C19:C42">+$A$13+A19*$B$13+A19^2*$C$13+A19^3*$D$13</f>
        <v>0.11781269361823347</v>
      </c>
      <c r="D19" s="351">
        <f aca="true" t="shared" si="1" ref="D19:D42">+(B19-C19)/B19</f>
        <v>0.02210326499863566</v>
      </c>
      <c r="E19"/>
      <c r="F19" s="108">
        <v>2</v>
      </c>
      <c r="G19" s="119">
        <f>+INDEX(Speeds!$A$11:$K$226,'HDM-III &amp; Equations Comparison'!$D$68+(F19-2),$D$7+2)</f>
        <v>85.40911865234375</v>
      </c>
      <c r="H19" s="119">
        <f aca="true" t="shared" si="2" ref="H19:H42">+$F$13+F19*$G$13+F19^2*$H$13+F19^3*$I$13</f>
        <v>86.6054418005708</v>
      </c>
      <c r="I19" s="351">
        <f aca="true" t="shared" si="3" ref="I19:I42">+(G19-H19)/G19</f>
        <v>-0.01400697217233517</v>
      </c>
      <c r="U19" s="153"/>
    </row>
    <row r="20" spans="1:21" ht="12.75">
      <c r="A20" s="108">
        <v>3</v>
      </c>
      <c r="B20" s="110">
        <f>+INDEX(VOC!$A$11:$K$226,'HDM-III &amp; Equations Comparison'!$D$68+(A20-2),$D$7+2)</f>
        <v>0.12146570533514023</v>
      </c>
      <c r="C20" s="110">
        <f t="shared" si="0"/>
        <v>0.12169282249969023</v>
      </c>
      <c r="D20" s="351">
        <f t="shared" si="1"/>
        <v>-0.0018698048467536636</v>
      </c>
      <c r="E20"/>
      <c r="F20" s="108">
        <v>3</v>
      </c>
      <c r="G20" s="119">
        <f>+INDEX(Speeds!$A$11:$K$226,'HDM-III &amp; Equations Comparison'!$D$68+(F20-2),$D$7+2)</f>
        <v>84.99989318847656</v>
      </c>
      <c r="H20" s="119">
        <f t="shared" si="2"/>
        <v>85.53523634274796</v>
      </c>
      <c r="I20" s="351">
        <f t="shared" si="3"/>
        <v>-0.006298162670444137</v>
      </c>
      <c r="U20" s="153"/>
    </row>
    <row r="21" spans="1:21" ht="12.75">
      <c r="A21" s="108">
        <v>4</v>
      </c>
      <c r="B21" s="110">
        <f>+INDEX(VOC!$A$11:$K$226,'HDM-III &amp; Equations Comparison'!$D$68+(A21-2),$D$7+2)</f>
        <v>0.12684540450572968</v>
      </c>
      <c r="C21" s="110">
        <f t="shared" si="0"/>
        <v>0.12710976354627654</v>
      </c>
      <c r="D21" s="351">
        <f t="shared" si="1"/>
        <v>-0.002084104202095252</v>
      </c>
      <c r="E21"/>
      <c r="F21" s="108">
        <v>4</v>
      </c>
      <c r="G21" s="119">
        <f>+INDEX(Speeds!$A$11:$K$226,'HDM-III &amp; Equations Comparison'!$D$68+(F21-2),$D$7+2)</f>
        <v>84.24736022949219</v>
      </c>
      <c r="H21" s="119">
        <f t="shared" si="2"/>
        <v>84.04547462685963</v>
      </c>
      <c r="I21" s="351">
        <f t="shared" si="3"/>
        <v>0.002396343364143587</v>
      </c>
      <c r="U21" s="153"/>
    </row>
    <row r="22" spans="1:21" ht="12.75">
      <c r="A22" s="108">
        <v>5</v>
      </c>
      <c r="B22" s="110">
        <f>+INDEX(VOC!$A$11:$K$226,'HDM-III &amp; Equations Comparison'!$D$68+(A22-2),$D$7+2)</f>
        <v>0.13316109776496887</v>
      </c>
      <c r="C22" s="110">
        <f t="shared" si="0"/>
        <v>0.1339563298917829</v>
      </c>
      <c r="D22" s="351">
        <f t="shared" si="1"/>
        <v>-0.005971955324502008</v>
      </c>
      <c r="E22"/>
      <c r="F22" s="108">
        <v>5</v>
      </c>
      <c r="G22" s="119">
        <f>+INDEX(Speeds!$A$11:$K$226,'HDM-III &amp; Equations Comparison'!$D$68+(F22-2),$D$7+2)</f>
        <v>82.99797058105469</v>
      </c>
      <c r="H22" s="119">
        <f t="shared" si="2"/>
        <v>82.180220176289</v>
      </c>
      <c r="I22" s="351">
        <f t="shared" si="3"/>
        <v>0.009852655420858582</v>
      </c>
      <c r="U22" s="153"/>
    </row>
    <row r="23" spans="1:21" ht="12.75">
      <c r="A23" s="108">
        <v>6</v>
      </c>
      <c r="B23" s="110">
        <f>+INDEX(VOC!$A$11:$K$226,'HDM-III &amp; Equations Comparison'!$D$68+(A23-2),$D$7+2)</f>
        <v>0.14061979949474335</v>
      </c>
      <c r="C23" s="110">
        <f t="shared" si="0"/>
        <v>0.14212533466999985</v>
      </c>
      <c r="D23" s="351">
        <f t="shared" si="1"/>
        <v>-0.010706423851164614</v>
      </c>
      <c r="E23"/>
      <c r="F23" s="108">
        <v>6</v>
      </c>
      <c r="G23" s="119">
        <f>+INDEX(Speeds!$A$11:$K$226,'HDM-III &amp; Equations Comparison'!$D$68+(F23-2),$D$7+2)</f>
        <v>81.14437866210938</v>
      </c>
      <c r="H23" s="119">
        <f t="shared" si="2"/>
        <v>79.98353651441927</v>
      </c>
      <c r="I23" s="351">
        <f t="shared" si="3"/>
        <v>0.014305884977244434</v>
      </c>
      <c r="U23" s="153"/>
    </row>
    <row r="24" spans="1:21" ht="12.75">
      <c r="A24" s="108">
        <v>7</v>
      </c>
      <c r="B24" s="110">
        <f>+INDEX(VOC!$A$11:$K$226,'HDM-III &amp; Equations Comparison'!$D$68+(A24-2),$D$7+2)</f>
        <v>0.1494515985250473</v>
      </c>
      <c r="C24" s="110">
        <f t="shared" si="0"/>
        <v>0.15150959101471798</v>
      </c>
      <c r="D24" s="351">
        <f t="shared" si="1"/>
        <v>-0.01377029426236458</v>
      </c>
      <c r="E24"/>
      <c r="F24" s="108">
        <v>7</v>
      </c>
      <c r="G24" s="119">
        <f>+INDEX(Speeds!$A$11:$K$226,'HDM-III &amp; Equations Comparison'!$D$68+(F24-2),$D$7+2)</f>
        <v>78.66561126708984</v>
      </c>
      <c r="H24" s="119">
        <f t="shared" si="2"/>
        <v>77.49948716463366</v>
      </c>
      <c r="I24" s="351">
        <f t="shared" si="3"/>
        <v>0.014823810349568011</v>
      </c>
      <c r="U24" s="153"/>
    </row>
    <row r="25" spans="1:21" ht="12.75">
      <c r="A25" s="108">
        <v>8</v>
      </c>
      <c r="B25" s="110">
        <f>+INDEX(VOC!$A$11:$K$226,'HDM-III &amp; Equations Comparison'!$D$68+(A25-2),$D$7+2)</f>
        <v>0.15990599989891052</v>
      </c>
      <c r="C25" s="110">
        <f t="shared" si="0"/>
        <v>0.16200191205972775</v>
      </c>
      <c r="D25" s="351">
        <f t="shared" si="1"/>
        <v>-0.013107151464874496</v>
      </c>
      <c r="E25"/>
      <c r="F25" s="108">
        <v>8</v>
      </c>
      <c r="G25" s="119">
        <f>+INDEX(Speeds!$A$11:$K$226,'HDM-III &amp; Equations Comparison'!$D$68+(F25-2),$D$7+2)</f>
        <v>75.6401596069336</v>
      </c>
      <c r="H25" s="119">
        <f t="shared" si="2"/>
        <v>74.77213565031539</v>
      </c>
      <c r="I25" s="351">
        <f t="shared" si="3"/>
        <v>0.01147570234025041</v>
      </c>
      <c r="U25" s="153"/>
    </row>
    <row r="26" spans="1:21" ht="12.75">
      <c r="A26" s="108">
        <v>9</v>
      </c>
      <c r="B26" s="110">
        <f>+INDEX(VOC!$A$11:$K$226,'HDM-III &amp; Equations Comparison'!$D$68+(A26-2),$D$7+2)</f>
        <v>0.1722497045993805</v>
      </c>
      <c r="C26" s="110">
        <f t="shared" si="0"/>
        <v>0.17349511093881967</v>
      </c>
      <c r="D26" s="351">
        <f t="shared" si="1"/>
        <v>-0.007230237882472716</v>
      </c>
      <c r="E26"/>
      <c r="F26" s="108">
        <v>9</v>
      </c>
      <c r="G26" s="119">
        <f>+INDEX(Speeds!$A$11:$K$226,'HDM-III &amp; Equations Comparison'!$D$68+(F26-2),$D$7+2)</f>
        <v>72.22154235839844</v>
      </c>
      <c r="H26" s="119">
        <f t="shared" si="2"/>
        <v>71.84554549484766</v>
      </c>
      <c r="I26" s="351">
        <f t="shared" si="3"/>
        <v>0.005206159426572509</v>
      </c>
      <c r="U26" s="153"/>
    </row>
    <row r="27" spans="1:21" ht="12.75">
      <c r="A27" s="108">
        <v>10</v>
      </c>
      <c r="B27" s="110">
        <f>+INDEX(VOC!$A$11:$K$226,'HDM-III &amp; Equations Comparison'!$D$68+(A27-2),$D$7+2)</f>
        <v>0.18615761399269104</v>
      </c>
      <c r="C27" s="110">
        <f t="shared" si="0"/>
        <v>0.18588200078578432</v>
      </c>
      <c r="D27" s="351">
        <f t="shared" si="1"/>
        <v>0.0014805368472199211</v>
      </c>
      <c r="E27"/>
      <c r="F27" s="108">
        <v>10</v>
      </c>
      <c r="G27" s="119">
        <f>+INDEX(Speeds!$A$11:$K$226,'HDM-III &amp; Equations Comparison'!$D$68+(F27-2),$D$7+2)</f>
        <v>68.59166717529297</v>
      </c>
      <c r="H27" s="119">
        <f t="shared" si="2"/>
        <v>68.76378022161367</v>
      </c>
      <c r="I27" s="351">
        <f t="shared" si="3"/>
        <v>-0.0025092413321993016</v>
      </c>
      <c r="U27" s="153"/>
    </row>
    <row r="28" spans="1:21" ht="12.75">
      <c r="A28" s="108">
        <v>11</v>
      </c>
      <c r="B28" s="110">
        <f>+INDEX(VOC!$A$11:$K$226,'HDM-III &amp; Equations Comparison'!$D$68+(A28-2),$D$7+2)</f>
        <v>0.20036420226097107</v>
      </c>
      <c r="C28" s="110">
        <f t="shared" si="0"/>
        <v>0.19905539473441222</v>
      </c>
      <c r="D28" s="351">
        <f t="shared" si="1"/>
        <v>0.0065321425274069015</v>
      </c>
      <c r="E28"/>
      <c r="F28" s="108">
        <v>11</v>
      </c>
      <c r="G28" s="119">
        <f>+INDEX(Speeds!$A$11:$K$226,'HDM-III &amp; Equations Comparison'!$D$68+(F28-2),$D$7+2)</f>
        <v>64.91741180419922</v>
      </c>
      <c r="H28" s="119">
        <f t="shared" si="2"/>
        <v>65.57090335399666</v>
      </c>
      <c r="I28" s="351">
        <f t="shared" si="3"/>
        <v>-0.010066506529380232</v>
      </c>
      <c r="U28" s="153"/>
    </row>
    <row r="29" spans="1:21" ht="12.75">
      <c r="A29" s="108">
        <v>12</v>
      </c>
      <c r="B29" s="110">
        <f>+INDEX(VOC!$A$11:$K$226,'HDM-III &amp; Equations Comparison'!$D$68+(A29-2),$D$7+2)</f>
        <v>0.21479679644107819</v>
      </c>
      <c r="C29" s="110">
        <f t="shared" si="0"/>
        <v>0.21290810591849382</v>
      </c>
      <c r="D29" s="351">
        <f t="shared" si="1"/>
        <v>0.008792917556861504</v>
      </c>
      <c r="E29"/>
      <c r="F29" s="108">
        <v>12</v>
      </c>
      <c r="G29" s="119">
        <f>+INDEX(Speeds!$A$11:$K$226,'HDM-III &amp; Equations Comparison'!$D$68+(F29-2),$D$7+2)</f>
        <v>61.32646179199219</v>
      </c>
      <c r="H29" s="119">
        <f t="shared" si="2"/>
        <v>62.31097841537981</v>
      </c>
      <c r="I29" s="351">
        <f t="shared" si="3"/>
        <v>-0.01605370006061845</v>
      </c>
      <c r="U29" s="153"/>
    </row>
    <row r="30" spans="1:21" ht="12.75">
      <c r="A30" s="108">
        <v>13</v>
      </c>
      <c r="B30" s="110">
        <f>+INDEX(VOC!$A$11:$K$226,'HDM-III &amp; Equations Comparison'!$D$68+(A30-2),$D$7+2)</f>
        <v>0.22942569851875305</v>
      </c>
      <c r="C30" s="110">
        <f t="shared" si="0"/>
        <v>0.22733294747181976</v>
      </c>
      <c r="D30" s="351">
        <f t="shared" si="1"/>
        <v>0.009121694127749314</v>
      </c>
      <c r="E30"/>
      <c r="F30" s="108">
        <v>13</v>
      </c>
      <c r="G30" s="119">
        <f>+INDEX(Speeds!$A$11:$K$226,'HDM-III &amp; Equations Comparison'!$D$68+(F30-2),$D$7+2)</f>
        <v>57.90245056152344</v>
      </c>
      <c r="H30" s="119">
        <f t="shared" si="2"/>
        <v>59.02806892914634</v>
      </c>
      <c r="I30" s="351">
        <f t="shared" si="3"/>
        <v>-0.019439908962521294</v>
      </c>
      <c r="U30" s="153"/>
    </row>
    <row r="31" spans="1:21" ht="12.75">
      <c r="A31" s="108">
        <v>14</v>
      </c>
      <c r="B31" s="110">
        <f>+INDEX(VOC!$A$11:$K$226,'HDM-III &amp; Equations Comparison'!$D$68+(A31-2),$D$7+2)</f>
        <v>0.24421900510787964</v>
      </c>
      <c r="C31" s="110">
        <f t="shared" si="0"/>
        <v>0.2422227325281804</v>
      </c>
      <c r="D31" s="351">
        <f t="shared" si="1"/>
        <v>0.00817410823050977</v>
      </c>
      <c r="E31"/>
      <c r="F31" s="108">
        <v>14</v>
      </c>
      <c r="G31" s="119">
        <f>+INDEX(Speeds!$A$11:$K$226,'HDM-III &amp; Equations Comparison'!$D$68+(F31-2),$D$7+2)</f>
        <v>54.6915397644043</v>
      </c>
      <c r="H31" s="119">
        <f t="shared" si="2"/>
        <v>55.76623841867948</v>
      </c>
      <c r="I31" s="351">
        <f t="shared" si="3"/>
        <v>-0.01965018097688746</v>
      </c>
      <c r="U31" s="153"/>
    </row>
    <row r="32" spans="1:21" ht="12.75">
      <c r="A32" s="108">
        <v>15</v>
      </c>
      <c r="B32" s="110">
        <f>+INDEX(VOC!$A$11:$K$226,'HDM-III &amp; Equations Comparison'!$D$68+(A32-2),$D$7+2)</f>
        <v>0.2591468095779419</v>
      </c>
      <c r="C32" s="110">
        <f t="shared" si="0"/>
        <v>0.2574702742213665</v>
      </c>
      <c r="D32" s="351">
        <f t="shared" si="1"/>
        <v>0.006469442395628545</v>
      </c>
      <c r="E32"/>
      <c r="F32" s="108">
        <v>15</v>
      </c>
      <c r="G32" s="119">
        <f>+INDEX(Speeds!$A$11:$K$226,'HDM-III &amp; Equations Comparison'!$D$68+(F32-2),$D$7+2)</f>
        <v>51.71257019042969</v>
      </c>
      <c r="H32" s="119">
        <f t="shared" si="2"/>
        <v>52.569550407362414</v>
      </c>
      <c r="I32" s="351">
        <f t="shared" si="3"/>
        <v>-0.01657199040343435</v>
      </c>
      <c r="U32" s="153"/>
    </row>
    <row r="33" spans="1:21" ht="12.75">
      <c r="A33" s="108">
        <v>16</v>
      </c>
      <c r="B33" s="110">
        <f>+INDEX(VOC!$A$11:$K$226,'HDM-III &amp; Equations Comparison'!$D$68+(A33-2),$D$7+2)</f>
        <v>0.2739852964878082</v>
      </c>
      <c r="C33" s="110">
        <f t="shared" si="0"/>
        <v>0.2729683856851684</v>
      </c>
      <c r="D33" s="351">
        <f t="shared" si="1"/>
        <v>0.0037115524653166046</v>
      </c>
      <c r="E33"/>
      <c r="F33" s="108">
        <v>16</v>
      </c>
      <c r="G33" s="119">
        <f>+INDEX(Speeds!$A$11:$K$226,'HDM-III &amp; Equations Comparison'!$D$68+(F33-2),$D$7+2)</f>
        <v>48.966670989990234</v>
      </c>
      <c r="H33" s="119">
        <f t="shared" si="2"/>
        <v>49.482068418578365</v>
      </c>
      <c r="I33" s="351">
        <f t="shared" si="3"/>
        <v>-0.01052547412695235</v>
      </c>
      <c r="U33" s="153"/>
    </row>
    <row r="34" spans="1:21" ht="12.75">
      <c r="A34" s="108">
        <v>17</v>
      </c>
      <c r="B34" s="110">
        <f>+INDEX(VOC!$A$11:$K$226,'HDM-III &amp; Equations Comparison'!$D$68+(A34-2),$D$7+2)</f>
        <v>0.28878679871559143</v>
      </c>
      <c r="C34" s="110">
        <f t="shared" si="0"/>
        <v>0.2886098800533766</v>
      </c>
      <c r="D34" s="351">
        <f t="shared" si="1"/>
        <v>0.0006126272495892215</v>
      </c>
      <c r="E34"/>
      <c r="F34" s="108">
        <v>17</v>
      </c>
      <c r="G34" s="119">
        <f>+INDEX(Speeds!$A$11:$K$226,'HDM-III &amp; Equations Comparison'!$D$68+(F34-2),$D$7+2)</f>
        <v>46.44451904296875</v>
      </c>
      <c r="H34" s="119">
        <f t="shared" si="2"/>
        <v>46.54785597571054</v>
      </c>
      <c r="I34" s="351">
        <f t="shared" si="3"/>
        <v>-0.002224954308304638</v>
      </c>
      <c r="U34" s="153"/>
    </row>
    <row r="35" spans="1:21" ht="12.75">
      <c r="A35" s="108">
        <v>18</v>
      </c>
      <c r="B35" s="110">
        <f>+INDEX(VOC!$A$11:$K$226,'HDM-III &amp; Equations Comparison'!$D$68+(A35-2),$D$7+2)</f>
        <v>0.30365628004074097</v>
      </c>
      <c r="C35" s="110">
        <f t="shared" si="0"/>
        <v>0.30428757045978183</v>
      </c>
      <c r="D35" s="351">
        <f t="shared" si="1"/>
        <v>-0.0020789638171032233</v>
      </c>
      <c r="E35"/>
      <c r="F35" s="108">
        <v>18</v>
      </c>
      <c r="G35" s="119">
        <f>+INDEX(Speeds!$A$11:$K$226,'HDM-III &amp; Equations Comparison'!$D$68+(F35-2),$D$7+2)</f>
        <v>44.13132858276367</v>
      </c>
      <c r="H35" s="119">
        <f t="shared" si="2"/>
        <v>43.81097660214215</v>
      </c>
      <c r="I35" s="351">
        <f t="shared" si="3"/>
        <v>0.007259060420552205</v>
      </c>
      <c r="U35" s="153"/>
    </row>
    <row r="36" spans="1:21" ht="12.75">
      <c r="A36" s="108">
        <v>19</v>
      </c>
      <c r="B36" s="110">
        <f>+INDEX(VOC!$A$11:$K$226,'HDM-III &amp; Equations Comparison'!$D$68+(A36-2),$D$7+2)</f>
        <v>0.31857940554618835</v>
      </c>
      <c r="C36" s="110">
        <f t="shared" si="0"/>
        <v>0.3198942700381744</v>
      </c>
      <c r="D36" s="351">
        <f t="shared" si="1"/>
        <v>-0.004127273982860773</v>
      </c>
      <c r="E36"/>
      <c r="F36" s="108">
        <v>19</v>
      </c>
      <c r="G36" s="119">
        <f>+INDEX(Speeds!$A$11:$K$226,'HDM-III &amp; Equations Comparison'!$D$68+(F36-2),$D$7+2)</f>
        <v>42.01002883911133</v>
      </c>
      <c r="H36" s="119">
        <f t="shared" si="2"/>
        <v>41.3154938212564</v>
      </c>
      <c r="I36" s="351">
        <f t="shared" si="3"/>
        <v>0.016532600358710365</v>
      </c>
      <c r="U36" s="153"/>
    </row>
    <row r="37" spans="1:21" ht="12.75">
      <c r="A37" s="108">
        <v>20</v>
      </c>
      <c r="B37" s="110">
        <f>+INDEX(VOC!$A$11:$K$226,'HDM-III &amp; Equations Comparison'!$D$68+(A37-2),$D$7+2)</f>
        <v>0.33354461193084717</v>
      </c>
      <c r="C37" s="110">
        <f t="shared" si="0"/>
        <v>0.33532279192234504</v>
      </c>
      <c r="D37" s="351">
        <f t="shared" si="1"/>
        <v>-0.005331160893903271</v>
      </c>
      <c r="E37"/>
      <c r="F37" s="108">
        <v>20</v>
      </c>
      <c r="G37" s="119">
        <f>+INDEX(Speeds!$A$11:$K$226,'HDM-III &amp; Equations Comparison'!$D$68+(F37-2),$D$7+2)</f>
        <v>40.06312942504883</v>
      </c>
      <c r="H37" s="119">
        <f t="shared" si="2"/>
        <v>39.105471156436515</v>
      </c>
      <c r="I37" s="351">
        <f t="shared" si="3"/>
        <v>0.023903730995451213</v>
      </c>
      <c r="U37" s="153"/>
    </row>
    <row r="38" spans="1:21" ht="12.75">
      <c r="A38" s="108">
        <v>21</v>
      </c>
      <c r="B38" s="110">
        <f>+INDEX(VOC!$A$11:$K$226,'HDM-III &amp; Equations Comparison'!$D$68+(A38-2),$D$7+2)</f>
        <v>0.34854260087013245</v>
      </c>
      <c r="C38" s="110">
        <f t="shared" si="0"/>
        <v>0.3504659492460841</v>
      </c>
      <c r="D38" s="351">
        <f t="shared" si="1"/>
        <v>-0.005518259091284778</v>
      </c>
      <c r="E38"/>
      <c r="F38" s="108">
        <v>21</v>
      </c>
      <c r="G38" s="119">
        <f>+INDEX(Speeds!$A$11:$K$226,'HDM-III &amp; Equations Comparison'!$D$68+(F38-2),$D$7+2)</f>
        <v>38.27378845214844</v>
      </c>
      <c r="H38" s="119">
        <f t="shared" si="2"/>
        <v>37.22497213106571</v>
      </c>
      <c r="I38" s="351">
        <f t="shared" si="3"/>
        <v>0.027402992060584785</v>
      </c>
      <c r="U38" s="153"/>
    </row>
    <row r="39" spans="1:21" ht="12.75">
      <c r="A39" s="108">
        <v>22</v>
      </c>
      <c r="B39" s="110">
        <f>+INDEX(VOC!$A$11:$K$226,'HDM-III &amp; Equations Comparison'!$D$68+(A39-2),$D$7+2)</f>
        <v>0.3635661005973816</v>
      </c>
      <c r="C39" s="110">
        <f t="shared" si="0"/>
        <v>0.36521655514318213</v>
      </c>
      <c r="D39" s="351">
        <f t="shared" si="1"/>
        <v>-0.004539627162952348</v>
      </c>
      <c r="E39"/>
      <c r="F39" s="108">
        <v>22</v>
      </c>
      <c r="G39" s="119">
        <f>+INDEX(Speeds!$A$11:$K$226,'HDM-III &amp; Equations Comparison'!$D$68+(F39-2),$D$7+2)</f>
        <v>36.626319885253906</v>
      </c>
      <c r="H39" s="119">
        <f t="shared" si="2"/>
        <v>35.718060268527154</v>
      </c>
      <c r="I39" s="351">
        <f t="shared" si="3"/>
        <v>0.024798003718971125</v>
      </c>
      <c r="U39" s="153"/>
    </row>
    <row r="40" spans="1:21" ht="12.75">
      <c r="A40" s="108">
        <v>23</v>
      </c>
      <c r="B40" s="110">
        <f>+INDEX(VOC!$A$11:$K$226,'HDM-III &amp; Equations Comparison'!$D$68+(A40-2),$D$7+2)</f>
        <v>0.378609299659729</v>
      </c>
      <c r="C40" s="110">
        <f t="shared" si="0"/>
        <v>0.37946742274742973</v>
      </c>
      <c r="D40" s="351">
        <f t="shared" si="1"/>
        <v>-0.0022665134968210044</v>
      </c>
      <c r="E40"/>
      <c r="F40" s="108">
        <v>23</v>
      </c>
      <c r="G40" s="119">
        <f>+INDEX(Speeds!$A$11:$K$226,'HDM-III &amp; Equations Comparison'!$D$68+(F40-2),$D$7+2)</f>
        <v>35.106441497802734</v>
      </c>
      <c r="H40" s="119">
        <f t="shared" si="2"/>
        <v>34.62879909220409</v>
      </c>
      <c r="I40" s="351">
        <f t="shared" si="3"/>
        <v>0.013605548874229788</v>
      </c>
      <c r="U40" s="153"/>
    </row>
    <row r="41" spans="1:21" ht="12.75">
      <c r="A41" s="108">
        <v>24</v>
      </c>
      <c r="B41" s="110">
        <f>+INDEX(VOC!$A$11:$K$226,'HDM-III &amp; Equations Comparison'!$D$68+(A41-2),$D$7+2)</f>
        <v>0.393667608499527</v>
      </c>
      <c r="C41" s="110">
        <f t="shared" si="0"/>
        <v>0.3931113651926173</v>
      </c>
      <c r="D41" s="351">
        <f t="shared" si="1"/>
        <v>0.0014129770773618133</v>
      </c>
      <c r="E41"/>
      <c r="F41" s="108">
        <v>24</v>
      </c>
      <c r="G41" s="119">
        <f>+INDEX(Speeds!$A$11:$K$226,'HDM-III &amp; Equations Comparison'!$D$68+(F41-2),$D$7+2)</f>
        <v>33.701290130615234</v>
      </c>
      <c r="H41" s="119">
        <f t="shared" si="2"/>
        <v>34.00125212547974</v>
      </c>
      <c r="I41" s="351">
        <f t="shared" si="3"/>
        <v>-0.008900608662218814</v>
      </c>
      <c r="U41" s="153"/>
    </row>
    <row r="42" spans="1:21" ht="12.75">
      <c r="A42" s="108">
        <v>25</v>
      </c>
      <c r="B42" s="110">
        <f>+INDEX(VOC!$A$11:$K$226,'HDM-III &amp; Equations Comparison'!$D$68+(A42-2),$D$7+2)</f>
        <v>0.40873730182647705</v>
      </c>
      <c r="C42" s="110">
        <f t="shared" si="0"/>
        <v>0.40604119561253554</v>
      </c>
      <c r="D42" s="351">
        <f t="shared" si="1"/>
        <v>0.006596183421218787</v>
      </c>
      <c r="E42"/>
      <c r="F42" s="108">
        <v>25</v>
      </c>
      <c r="G42" s="119">
        <f>+INDEX(Speeds!$A$11:$K$226,'HDM-III &amp; Equations Comparison'!$D$68+(F42-2),$D$7+2)</f>
        <v>32.39937973022461</v>
      </c>
      <c r="H42" s="119">
        <f t="shared" si="2"/>
        <v>33.87948289173731</v>
      </c>
      <c r="I42" s="351">
        <f t="shared" si="3"/>
        <v>-0.04568307090558121</v>
      </c>
      <c r="U42" s="153"/>
    </row>
    <row r="43" spans="1:21" ht="12.75">
      <c r="A43" s="108"/>
      <c r="B43" s="108"/>
      <c r="C43" s="108"/>
      <c r="D43" s="108"/>
      <c r="E43"/>
      <c r="H43" s="106"/>
      <c r="I43" s="108"/>
      <c r="U43" s="153"/>
    </row>
    <row r="44" spans="1:21" ht="12.75">
      <c r="A44" s="108"/>
      <c r="B44" s="108"/>
      <c r="C44" s="108"/>
      <c r="D44" s="108"/>
      <c r="E44"/>
      <c r="H44" s="106"/>
      <c r="I44" s="108"/>
      <c r="U44" s="153"/>
    </row>
    <row r="45" spans="1:21" ht="12.75">
      <c r="A45" s="108"/>
      <c r="B45" s="108"/>
      <c r="C45" s="108"/>
      <c r="D45" s="108"/>
      <c r="E45"/>
      <c r="H45" s="106"/>
      <c r="I45" s="108"/>
      <c r="U45" s="153"/>
    </row>
    <row r="46" spans="1:21" ht="12.75">
      <c r="A46" s="108"/>
      <c r="B46" s="108"/>
      <c r="C46" s="108"/>
      <c r="D46" s="108"/>
      <c r="E46"/>
      <c r="H46" s="106"/>
      <c r="I46" s="108"/>
      <c r="U46" s="153"/>
    </row>
    <row r="47" spans="1:21" ht="12.75">
      <c r="A47" s="108"/>
      <c r="B47" s="108"/>
      <c r="C47" s="108"/>
      <c r="D47" s="108"/>
      <c r="E47"/>
      <c r="H47" s="106"/>
      <c r="I47" s="108"/>
      <c r="U47" s="153"/>
    </row>
    <row r="48" spans="1:21" ht="12.75">
      <c r="A48" s="108"/>
      <c r="B48" s="108"/>
      <c r="C48" s="108"/>
      <c r="D48" s="108"/>
      <c r="E48"/>
      <c r="H48" s="106"/>
      <c r="I48" s="108"/>
      <c r="U48" s="153"/>
    </row>
    <row r="49" spans="1:21" ht="12.75">
      <c r="A49" s="108"/>
      <c r="B49" s="108"/>
      <c r="C49" s="108"/>
      <c r="D49" s="108"/>
      <c r="E49"/>
      <c r="H49" s="106"/>
      <c r="I49" s="108"/>
      <c r="U49" s="153"/>
    </row>
    <row r="50" spans="1:21" ht="12.75">
      <c r="A50" s="108"/>
      <c r="B50" s="108"/>
      <c r="C50" s="108"/>
      <c r="D50" s="108"/>
      <c r="E50"/>
      <c r="H50" s="106"/>
      <c r="I50" s="108"/>
      <c r="U50" s="153"/>
    </row>
    <row r="51" spans="1:21" ht="12.75">
      <c r="A51" s="108"/>
      <c r="B51" s="108"/>
      <c r="C51" s="108"/>
      <c r="D51" s="108"/>
      <c r="E51"/>
      <c r="H51" s="106"/>
      <c r="I51" s="108"/>
      <c r="U51" s="153"/>
    </row>
    <row r="52" spans="1:21" ht="12.75">
      <c r="A52" s="108"/>
      <c r="B52" s="108"/>
      <c r="C52" s="108"/>
      <c r="D52" s="108"/>
      <c r="E52"/>
      <c r="H52" s="106"/>
      <c r="I52" s="108"/>
      <c r="U52" s="153"/>
    </row>
    <row r="53" spans="1:21" ht="12.75">
      <c r="A53" s="108"/>
      <c r="B53" s="108"/>
      <c r="C53" s="108"/>
      <c r="D53" s="108"/>
      <c r="E53"/>
      <c r="H53" s="106"/>
      <c r="I53" s="108"/>
      <c r="U53" s="153"/>
    </row>
    <row r="54" spans="1:21" ht="12.75">
      <c r="A54" s="108"/>
      <c r="B54" s="108"/>
      <c r="C54" s="108"/>
      <c r="D54" s="108"/>
      <c r="E54"/>
      <c r="H54" s="106"/>
      <c r="I54" s="108"/>
      <c r="U54" s="153"/>
    </row>
    <row r="55" spans="1:21" ht="12.75">
      <c r="A55" s="108"/>
      <c r="B55" s="108"/>
      <c r="C55" s="108"/>
      <c r="D55" s="108"/>
      <c r="E55"/>
      <c r="H55" s="106"/>
      <c r="I55" s="108"/>
      <c r="U55" s="153"/>
    </row>
    <row r="56" spans="1:21" ht="12.75">
      <c r="A56" s="108"/>
      <c r="B56" s="108"/>
      <c r="C56" s="108"/>
      <c r="D56" s="108"/>
      <c r="E56"/>
      <c r="H56" s="106"/>
      <c r="I56" s="108"/>
      <c r="U56" s="153"/>
    </row>
    <row r="57" spans="1:21" ht="12.75">
      <c r="A57" s="108"/>
      <c r="B57" s="108"/>
      <c r="C57" s="108"/>
      <c r="D57" s="108"/>
      <c r="E57"/>
      <c r="H57" s="106"/>
      <c r="I57" s="108"/>
      <c r="U57" s="153"/>
    </row>
    <row r="58" spans="1:21" ht="12.75">
      <c r="A58" s="108"/>
      <c r="B58" s="108"/>
      <c r="C58" s="108"/>
      <c r="D58" s="108"/>
      <c r="E58"/>
      <c r="H58" s="106"/>
      <c r="I58" s="108"/>
      <c r="U58" s="153"/>
    </row>
    <row r="59" spans="1:21" ht="12.75">
      <c r="A59" s="108"/>
      <c r="B59" s="108"/>
      <c r="C59" s="108"/>
      <c r="D59" s="108"/>
      <c r="E59"/>
      <c r="H59" s="106"/>
      <c r="I59" s="108"/>
      <c r="U59" s="153"/>
    </row>
    <row r="60" spans="1:21" ht="12.75">
      <c r="A60" s="108"/>
      <c r="B60" s="108"/>
      <c r="C60" s="108"/>
      <c r="D60" s="108"/>
      <c r="E60"/>
      <c r="H60" s="106"/>
      <c r="I60" s="108"/>
      <c r="U60" s="153"/>
    </row>
    <row r="61" spans="1:21" ht="12.75">
      <c r="A61" s="108"/>
      <c r="B61" s="108"/>
      <c r="C61" s="108"/>
      <c r="E61"/>
      <c r="H61" s="106"/>
      <c r="I61" s="108"/>
      <c r="U61" s="153"/>
    </row>
    <row r="62" spans="1:21" ht="9.75" customHeight="1">
      <c r="A62" s="156"/>
      <c r="B62" s="156"/>
      <c r="C62" s="156"/>
      <c r="D62" s="153"/>
      <c r="E62" s="154"/>
      <c r="F62" s="153"/>
      <c r="G62" s="153"/>
      <c r="H62" s="157"/>
      <c r="I62" s="156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</row>
    <row r="63" spans="1:9" ht="12.75">
      <c r="A63" s="108"/>
      <c r="B63" s="108"/>
      <c r="C63" s="108"/>
      <c r="E63"/>
      <c r="H63" s="106"/>
      <c r="I63" s="108"/>
    </row>
    <row r="64" spans="1:9" ht="12.75">
      <c r="A64" s="108"/>
      <c r="B64" s="108"/>
      <c r="C64" s="108"/>
      <c r="E64"/>
      <c r="H64" s="106"/>
      <c r="I64" s="108"/>
    </row>
    <row r="65" spans="1:9" ht="12.75">
      <c r="A65" s="108"/>
      <c r="B65" s="108"/>
      <c r="C65" s="108"/>
      <c r="E65"/>
      <c r="H65" s="106"/>
      <c r="I65" s="108"/>
    </row>
    <row r="66" spans="8:9" ht="12.75">
      <c r="H66" s="106"/>
      <c r="I66" s="108"/>
    </row>
    <row r="67" spans="1:9" ht="12.75">
      <c r="A67" s="111" t="s">
        <v>842</v>
      </c>
      <c r="B67" s="112"/>
      <c r="C67" s="113"/>
      <c r="D67" s="114">
        <f>+($D$5-1)*9*3+($D$6-1)*9+$D$7</f>
        <v>1</v>
      </c>
      <c r="H67" s="106"/>
      <c r="I67" s="108"/>
    </row>
    <row r="68" spans="1:9" ht="12.75">
      <c r="A68" s="115" t="s">
        <v>843</v>
      </c>
      <c r="B68" s="116"/>
      <c r="C68" s="117"/>
      <c r="D68" s="118">
        <f>+($D$5-1)*24*3+($D$6-1)*24+1</f>
        <v>1</v>
      </c>
      <c r="H68" s="106"/>
      <c r="I68" s="108"/>
    </row>
    <row r="69" spans="1:9" ht="12.75">
      <c r="A69" s="123" t="str">
        <f>+F5&amp;" / "&amp;F6&amp;" / "&amp;F7</f>
        <v>Flat / Paved / Car</v>
      </c>
      <c r="B69" s="124"/>
      <c r="C69" s="124"/>
      <c r="D69" s="125"/>
      <c r="H69" s="106"/>
      <c r="I69" s="108"/>
    </row>
    <row r="70" ht="12.75">
      <c r="H70" s="106"/>
    </row>
    <row r="71" ht="12.75">
      <c r="H71" s="106"/>
    </row>
    <row r="72" ht="12.75">
      <c r="H72" s="106"/>
    </row>
    <row r="73" ht="12.75">
      <c r="H73" s="106"/>
    </row>
    <row r="74" ht="12.75">
      <c r="H74" s="106"/>
    </row>
    <row r="75" ht="12.75">
      <c r="H75" s="106"/>
    </row>
    <row r="76" ht="12.75">
      <c r="H76" s="106"/>
    </row>
    <row r="77" ht="12.75">
      <c r="H77" s="106"/>
    </row>
    <row r="78" ht="12.75">
      <c r="H78" s="106"/>
    </row>
    <row r="79" ht="12.75">
      <c r="H79" s="106"/>
    </row>
    <row r="80" ht="12.75">
      <c r="H80" s="106"/>
    </row>
    <row r="81" ht="12.75">
      <c r="H81" s="106"/>
    </row>
    <row r="82" ht="12.75">
      <c r="H82" s="106"/>
    </row>
    <row r="83" ht="12.75">
      <c r="H83" s="106"/>
    </row>
    <row r="84" ht="12.75">
      <c r="H84" s="106"/>
    </row>
    <row r="85" ht="12.75">
      <c r="H85" s="106"/>
    </row>
    <row r="86" ht="12.75">
      <c r="H86" s="106"/>
    </row>
    <row r="87" ht="12.75">
      <c r="H87" s="106"/>
    </row>
    <row r="88" ht="12.75">
      <c r="H88" s="106"/>
    </row>
    <row r="89" ht="12.75">
      <c r="H89" s="106"/>
    </row>
    <row r="90" ht="12.75">
      <c r="H90" s="106"/>
    </row>
    <row r="91" ht="12.75">
      <c r="H91" s="106"/>
    </row>
    <row r="92" ht="12.75">
      <c r="H92" s="106"/>
    </row>
    <row r="93" ht="12.75">
      <c r="H93" s="106"/>
    </row>
    <row r="94" ht="12.75">
      <c r="H94" s="106"/>
    </row>
    <row r="95" ht="12.75">
      <c r="H95" s="106"/>
    </row>
    <row r="96" ht="12.75">
      <c r="H96" s="106"/>
    </row>
    <row r="97" ht="12.75">
      <c r="H97" s="106"/>
    </row>
    <row r="98" ht="12.75">
      <c r="H98" s="106"/>
    </row>
    <row r="99" ht="12.75">
      <c r="H99" s="106"/>
    </row>
    <row r="100" ht="12.75">
      <c r="H100" s="106"/>
    </row>
    <row r="101" ht="12.75">
      <c r="H101" s="106"/>
    </row>
    <row r="102" ht="12.75">
      <c r="H102" s="106"/>
    </row>
    <row r="103" ht="12.75">
      <c r="H103" s="106"/>
    </row>
    <row r="104" ht="12.75">
      <c r="H104" s="106"/>
    </row>
    <row r="105" ht="12.75">
      <c r="H105" s="106"/>
    </row>
    <row r="106" ht="12.75">
      <c r="H106" s="106"/>
    </row>
    <row r="107" ht="12.75">
      <c r="H107" s="106"/>
    </row>
    <row r="108" ht="12.75">
      <c r="H108" s="106"/>
    </row>
    <row r="109" ht="12.75">
      <c r="H109" s="106"/>
    </row>
    <row r="110" ht="12.75">
      <c r="H110" s="106"/>
    </row>
    <row r="111" ht="12.75">
      <c r="H111" s="106"/>
    </row>
    <row r="112" ht="12.75">
      <c r="H112" s="106"/>
    </row>
    <row r="113" ht="12.75">
      <c r="H113" s="106"/>
    </row>
    <row r="114" ht="12.75">
      <c r="H114" s="106"/>
    </row>
    <row r="115" ht="12.75">
      <c r="H115" s="106"/>
    </row>
    <row r="116" ht="12.75">
      <c r="H116" s="106"/>
    </row>
    <row r="117" ht="12.75">
      <c r="H117" s="106"/>
    </row>
    <row r="118" ht="12.75">
      <c r="H118" s="106"/>
    </row>
    <row r="119" ht="12.75">
      <c r="H119" s="106"/>
    </row>
    <row r="120" ht="12.75">
      <c r="H120" s="106"/>
    </row>
    <row r="121" ht="12.75">
      <c r="H121" s="106"/>
    </row>
    <row r="122" ht="12.75">
      <c r="H122" s="106"/>
    </row>
    <row r="123" ht="12.75">
      <c r="H123" s="106"/>
    </row>
    <row r="124" ht="12.75">
      <c r="H124" s="106"/>
    </row>
    <row r="125" ht="12.75">
      <c r="H125" s="106"/>
    </row>
    <row r="126" ht="12.75">
      <c r="H126" s="106"/>
    </row>
    <row r="127" ht="12.75">
      <c r="H127" s="106"/>
    </row>
    <row r="128" ht="12.75">
      <c r="H128" s="106"/>
    </row>
    <row r="129" ht="12.75">
      <c r="H129" s="106"/>
    </row>
    <row r="130" ht="12.75">
      <c r="H130" s="106"/>
    </row>
    <row r="131" ht="12.75">
      <c r="H131" s="106"/>
    </row>
    <row r="132" ht="12.75">
      <c r="H132" s="106"/>
    </row>
    <row r="133" ht="12.75">
      <c r="H133" s="106"/>
    </row>
    <row r="134" ht="12.75">
      <c r="H134" s="106"/>
    </row>
    <row r="135" ht="12.75">
      <c r="H135" s="106"/>
    </row>
    <row r="136" ht="12.75">
      <c r="H136" s="106"/>
    </row>
    <row r="137" ht="12.75">
      <c r="H137" s="106"/>
    </row>
    <row r="138" ht="12.75">
      <c r="H138" s="106"/>
    </row>
    <row r="139" ht="12.75">
      <c r="H139" s="106"/>
    </row>
    <row r="140" ht="12.75">
      <c r="H140" s="106"/>
    </row>
    <row r="141" ht="12.75">
      <c r="H141" s="106"/>
    </row>
    <row r="142" ht="12.75">
      <c r="H142" s="106"/>
    </row>
    <row r="143" ht="12.75">
      <c r="H143" s="106"/>
    </row>
    <row r="144" ht="12.75">
      <c r="H144" s="106"/>
    </row>
    <row r="145" ht="12.75">
      <c r="H145" s="106"/>
    </row>
    <row r="146" ht="12.75">
      <c r="H146" s="106"/>
    </row>
    <row r="147" ht="12.75">
      <c r="H147" s="106"/>
    </row>
    <row r="148" ht="12.75">
      <c r="H148" s="106"/>
    </row>
    <row r="149" ht="12.75">
      <c r="H149" s="106"/>
    </row>
    <row r="150" ht="12.75">
      <c r="H150" s="106"/>
    </row>
    <row r="151" ht="12.75">
      <c r="H151" s="106"/>
    </row>
    <row r="152" ht="12.75">
      <c r="H152" s="106"/>
    </row>
    <row r="153" ht="12.75">
      <c r="H153" s="106"/>
    </row>
    <row r="154" ht="12.75">
      <c r="H154" s="106"/>
    </row>
    <row r="155" ht="12.75">
      <c r="H155" s="106"/>
    </row>
    <row r="156" ht="12.75">
      <c r="H156" s="106"/>
    </row>
    <row r="157" ht="12.75">
      <c r="H157" s="106"/>
    </row>
    <row r="158" ht="12.75">
      <c r="H158" s="106"/>
    </row>
    <row r="159" ht="12.75">
      <c r="H159" s="106"/>
    </row>
    <row r="160" ht="12.75">
      <c r="H160" s="106"/>
    </row>
    <row r="161" ht="12.75">
      <c r="H161" s="106"/>
    </row>
    <row r="162" ht="12.75">
      <c r="H162" s="106"/>
    </row>
    <row r="163" ht="12.75">
      <c r="H163" s="106"/>
    </row>
    <row r="164" ht="12.75">
      <c r="H164" s="106"/>
    </row>
    <row r="165" ht="12.75">
      <c r="H165" s="106"/>
    </row>
    <row r="166" ht="12.75">
      <c r="H166" s="106"/>
    </row>
    <row r="167" ht="12.75">
      <c r="H167" s="106"/>
    </row>
    <row r="168" ht="12.75">
      <c r="H168" s="106"/>
    </row>
    <row r="169" ht="12.75">
      <c r="H169" s="106"/>
    </row>
    <row r="170" ht="12.75">
      <c r="H170" s="106"/>
    </row>
    <row r="171" ht="12.75">
      <c r="H171" s="106"/>
    </row>
    <row r="172" ht="12.75">
      <c r="H172" s="106"/>
    </row>
    <row r="173" ht="12.75">
      <c r="H173" s="106"/>
    </row>
    <row r="174" ht="12.75">
      <c r="H174" s="106"/>
    </row>
    <row r="175" ht="12.75">
      <c r="H175" s="106"/>
    </row>
    <row r="176" ht="12.75">
      <c r="H176" s="106"/>
    </row>
    <row r="177" ht="12.75">
      <c r="H177" s="106"/>
    </row>
    <row r="178" ht="12.75">
      <c r="H178" s="106"/>
    </row>
    <row r="179" ht="12.75">
      <c r="H179" s="106"/>
    </row>
    <row r="180" ht="12.75">
      <c r="H180" s="106"/>
    </row>
    <row r="181" ht="12.75">
      <c r="H181" s="106"/>
    </row>
    <row r="182" ht="12.75">
      <c r="H182" s="106"/>
    </row>
    <row r="183" ht="12.75">
      <c r="H183" s="106"/>
    </row>
    <row r="184" ht="12.75">
      <c r="H184" s="106"/>
    </row>
    <row r="185" ht="12.75">
      <c r="H185" s="106"/>
    </row>
    <row r="186" ht="12.75">
      <c r="H186" s="106"/>
    </row>
    <row r="187" ht="12.75">
      <c r="H187" s="106"/>
    </row>
    <row r="188" ht="12.75">
      <c r="H188" s="106"/>
    </row>
    <row r="189" ht="12.75">
      <c r="H189" s="106"/>
    </row>
    <row r="190" ht="12.75">
      <c r="H190" s="106"/>
    </row>
    <row r="191" ht="12.75">
      <c r="H191" s="106"/>
    </row>
    <row r="192" ht="12.75">
      <c r="H192" s="106"/>
    </row>
    <row r="193" ht="12.75">
      <c r="H193" s="106"/>
    </row>
    <row r="194" ht="12.75">
      <c r="H194" s="106"/>
    </row>
    <row r="195" ht="12.75">
      <c r="H195" s="106"/>
    </row>
    <row r="196" ht="12.75">
      <c r="H196" s="106"/>
    </row>
    <row r="197" ht="12.75">
      <c r="H197" s="106"/>
    </row>
    <row r="198" ht="12.75">
      <c r="H198" s="106"/>
    </row>
    <row r="199" ht="12.75">
      <c r="H199" s="106"/>
    </row>
    <row r="200" ht="12.75">
      <c r="H200" s="106"/>
    </row>
    <row r="201" ht="12.75">
      <c r="H201" s="106"/>
    </row>
    <row r="202" ht="12.75">
      <c r="H202" s="106"/>
    </row>
    <row r="203" ht="12.75">
      <c r="H203" s="106"/>
    </row>
    <row r="204" ht="12.75">
      <c r="H204" s="106"/>
    </row>
    <row r="205" ht="12.75">
      <c r="H205" s="106"/>
    </row>
    <row r="206" ht="12.75">
      <c r="H206" s="106"/>
    </row>
    <row r="207" ht="12.75">
      <c r="H207" s="106"/>
    </row>
    <row r="208" ht="12.75">
      <c r="H208" s="106"/>
    </row>
    <row r="209" ht="12.75">
      <c r="H209" s="106"/>
    </row>
    <row r="210" ht="12.75">
      <c r="H210" s="106"/>
    </row>
    <row r="211" ht="12.75">
      <c r="H211" s="106"/>
    </row>
    <row r="212" ht="12.75">
      <c r="H212" s="106"/>
    </row>
    <row r="213" ht="12.75">
      <c r="H213" s="106"/>
    </row>
    <row r="214" ht="12.75">
      <c r="H214" s="106"/>
    </row>
    <row r="215" ht="12.75">
      <c r="H215" s="106"/>
    </row>
    <row r="216" ht="12.75">
      <c r="H216" s="106"/>
    </row>
    <row r="217" ht="12.75">
      <c r="H217" s="106"/>
    </row>
    <row r="218" ht="12.75">
      <c r="H218" s="106"/>
    </row>
    <row r="219" ht="12.75">
      <c r="H219" s="106"/>
    </row>
    <row r="220" ht="12.75">
      <c r="H220" s="106"/>
    </row>
    <row r="221" ht="12.75">
      <c r="H221" s="106"/>
    </row>
    <row r="222" ht="12.75">
      <c r="H222" s="106"/>
    </row>
    <row r="223" ht="12.75">
      <c r="H223" s="106"/>
    </row>
    <row r="224" ht="12.75">
      <c r="H224" s="106"/>
    </row>
    <row r="225" ht="12.75">
      <c r="H225" s="106"/>
    </row>
    <row r="226" ht="12.75">
      <c r="H226" s="106"/>
    </row>
    <row r="227" ht="12.75">
      <c r="H227" s="106"/>
    </row>
    <row r="228" ht="12.75">
      <c r="H228" s="106"/>
    </row>
    <row r="229" ht="12.75">
      <c r="H229" s="106"/>
    </row>
    <row r="230" ht="12.75">
      <c r="H230" s="106"/>
    </row>
    <row r="231" ht="12.75">
      <c r="H231" s="106"/>
    </row>
    <row r="232" ht="12.75">
      <c r="H232" s="106"/>
    </row>
    <row r="233" ht="12.75">
      <c r="H233" s="106"/>
    </row>
    <row r="234" ht="12.75">
      <c r="H234" s="106"/>
    </row>
    <row r="235" ht="12.75">
      <c r="H235" s="106"/>
    </row>
    <row r="236" ht="12.75">
      <c r="H236" s="106"/>
    </row>
    <row r="237" ht="12.75">
      <c r="H237" s="106"/>
    </row>
    <row r="238" ht="12.75">
      <c r="H238" s="106"/>
    </row>
    <row r="239" ht="12.75">
      <c r="H239" s="106"/>
    </row>
    <row r="240" ht="12.75">
      <c r="H240" s="106"/>
    </row>
    <row r="241" ht="12.75">
      <c r="H241" s="106"/>
    </row>
    <row r="242" ht="12.75">
      <c r="H242" s="106"/>
    </row>
    <row r="243" ht="12.75">
      <c r="H243" s="106"/>
    </row>
    <row r="244" ht="12.75">
      <c r="H244" s="106"/>
    </row>
    <row r="245" ht="12.75">
      <c r="H245" s="106"/>
    </row>
    <row r="246" ht="12.75">
      <c r="H246" s="106"/>
    </row>
    <row r="247" ht="12.75">
      <c r="H247" s="106"/>
    </row>
    <row r="248" ht="12.75">
      <c r="H248" s="106"/>
    </row>
    <row r="249" ht="12.75">
      <c r="H249" s="106"/>
    </row>
    <row r="250" ht="12.75">
      <c r="H250" s="106"/>
    </row>
    <row r="251" ht="12.75">
      <c r="H251" s="106"/>
    </row>
    <row r="252" ht="12.75">
      <c r="H252" s="106"/>
    </row>
    <row r="253" ht="12.75">
      <c r="H253" s="106"/>
    </row>
    <row r="254" ht="12.75">
      <c r="H254" s="106"/>
    </row>
    <row r="255" ht="12.75">
      <c r="H255" s="106"/>
    </row>
    <row r="256" ht="12.75">
      <c r="H256" s="106"/>
    </row>
    <row r="257" ht="12.75">
      <c r="H257" s="106"/>
    </row>
    <row r="258" ht="12.75">
      <c r="H258" s="106"/>
    </row>
    <row r="259" ht="12.75">
      <c r="H259" s="106"/>
    </row>
    <row r="260" ht="12.75">
      <c r="H260" s="106"/>
    </row>
    <row r="261" ht="12.75">
      <c r="H261" s="106"/>
    </row>
    <row r="262" ht="12.75">
      <c r="H262" s="106"/>
    </row>
    <row r="263" ht="12.75">
      <c r="H263" s="106"/>
    </row>
    <row r="264" ht="12.75">
      <c r="H264" s="106"/>
    </row>
    <row r="265" ht="12.75">
      <c r="H265" s="106"/>
    </row>
    <row r="266" ht="12.75">
      <c r="H266" s="106"/>
    </row>
    <row r="267" ht="12.75">
      <c r="H267" s="106"/>
    </row>
    <row r="268" ht="12.75">
      <c r="H268" s="106"/>
    </row>
    <row r="269" ht="12.75">
      <c r="H269" s="106"/>
    </row>
    <row r="270" ht="12.75">
      <c r="H270" s="106"/>
    </row>
    <row r="271" ht="12.75">
      <c r="H271" s="106"/>
    </row>
    <row r="272" ht="12.75">
      <c r="H272" s="106"/>
    </row>
    <row r="273" ht="12.75">
      <c r="H273" s="106"/>
    </row>
    <row r="274" ht="12.75">
      <c r="H274" s="106"/>
    </row>
    <row r="275" ht="12.75">
      <c r="H275" s="106"/>
    </row>
    <row r="276" ht="12.75">
      <c r="H276" s="106"/>
    </row>
    <row r="277" ht="12.75">
      <c r="H277" s="106"/>
    </row>
    <row r="278" ht="12.75">
      <c r="H278" s="106"/>
    </row>
    <row r="279" ht="12.75">
      <c r="H279" s="106"/>
    </row>
    <row r="280" ht="12.75">
      <c r="H280" s="106"/>
    </row>
    <row r="281" ht="12.75">
      <c r="H281" s="106"/>
    </row>
    <row r="282" ht="12.75">
      <c r="H282" s="106"/>
    </row>
    <row r="283" ht="12.75">
      <c r="H283" s="106"/>
    </row>
    <row r="284" ht="12.75">
      <c r="H284" s="106"/>
    </row>
    <row r="285" ht="12.75">
      <c r="H285" s="106"/>
    </row>
    <row r="286" ht="12.75">
      <c r="H286" s="106"/>
    </row>
    <row r="287" ht="12.75">
      <c r="H287" s="106"/>
    </row>
    <row r="288" ht="12.75">
      <c r="H288" s="106"/>
    </row>
    <row r="289" ht="12.75">
      <c r="H289" s="106"/>
    </row>
    <row r="290" ht="12.75">
      <c r="H290" s="106"/>
    </row>
    <row r="291" ht="12.75">
      <c r="H291" s="106"/>
    </row>
    <row r="292" ht="12.75">
      <c r="H292" s="106"/>
    </row>
    <row r="293" ht="12.75">
      <c r="H293" s="106"/>
    </row>
    <row r="294" ht="12.75">
      <c r="H294" s="106"/>
    </row>
    <row r="295" ht="12.75">
      <c r="H295" s="106"/>
    </row>
    <row r="296" ht="12.75">
      <c r="H296" s="106"/>
    </row>
    <row r="297" ht="12.75">
      <c r="H297" s="106"/>
    </row>
    <row r="298" ht="12.75">
      <c r="H298" s="106"/>
    </row>
    <row r="299" ht="12.75">
      <c r="H299" s="106"/>
    </row>
    <row r="300" ht="12.75">
      <c r="H300" s="106"/>
    </row>
    <row r="301" ht="12.75">
      <c r="H301" s="106"/>
    </row>
    <row r="302" ht="12.75">
      <c r="H302" s="106"/>
    </row>
    <row r="303" ht="12.75">
      <c r="H303" s="106"/>
    </row>
    <row r="304" ht="12.75">
      <c r="H304" s="106"/>
    </row>
    <row r="305" ht="12.75">
      <c r="H305" s="106"/>
    </row>
    <row r="306" ht="12.75">
      <c r="H306" s="106"/>
    </row>
    <row r="307" ht="12.75">
      <c r="H307" s="106"/>
    </row>
    <row r="308" ht="12.75">
      <c r="H308" s="106"/>
    </row>
    <row r="309" ht="12.75">
      <c r="H309" s="106"/>
    </row>
    <row r="310" ht="12.75">
      <c r="H310" s="106"/>
    </row>
    <row r="311" ht="12.75">
      <c r="H311" s="106"/>
    </row>
    <row r="312" ht="12.75">
      <c r="H312" s="106"/>
    </row>
    <row r="313" ht="12.75">
      <c r="H313" s="106"/>
    </row>
    <row r="314" ht="12.75">
      <c r="H314" s="106"/>
    </row>
    <row r="315" ht="12.75">
      <c r="H315" s="106"/>
    </row>
    <row r="316" ht="12.75">
      <c r="H316" s="106"/>
    </row>
    <row r="317" ht="12.75">
      <c r="H317" s="106"/>
    </row>
    <row r="318" ht="12.75">
      <c r="H318" s="106"/>
    </row>
    <row r="319" ht="12.75">
      <c r="H319" s="106"/>
    </row>
    <row r="320" ht="12.75">
      <c r="H320" s="106"/>
    </row>
    <row r="321" ht="12.75">
      <c r="H321" s="106"/>
    </row>
    <row r="322" ht="12.75">
      <c r="H322" s="106"/>
    </row>
    <row r="323" ht="12.75">
      <c r="H323" s="106"/>
    </row>
    <row r="324" ht="12.75">
      <c r="H324" s="106"/>
    </row>
    <row r="325" ht="12.75">
      <c r="H325" s="106"/>
    </row>
    <row r="326" ht="12.75">
      <c r="H326" s="106"/>
    </row>
    <row r="327" ht="12.75">
      <c r="H327" s="106"/>
    </row>
    <row r="328" ht="12.75">
      <c r="H328" s="106"/>
    </row>
    <row r="329" ht="12.75">
      <c r="H329" s="106"/>
    </row>
    <row r="330" ht="12.75">
      <c r="H330" s="106"/>
    </row>
    <row r="331" ht="12.75">
      <c r="H331" s="106"/>
    </row>
    <row r="332" ht="12.75">
      <c r="H332" s="106"/>
    </row>
    <row r="333" ht="12.75">
      <c r="H333" s="106"/>
    </row>
    <row r="334" ht="12.75">
      <c r="H334" s="106"/>
    </row>
    <row r="335" ht="12.75">
      <c r="H335" s="106"/>
    </row>
    <row r="336" ht="12.75">
      <c r="H336" s="106"/>
    </row>
    <row r="337" ht="12.75">
      <c r="H337" s="106"/>
    </row>
    <row r="338" ht="12.75">
      <c r="H338" s="106"/>
    </row>
    <row r="339" ht="12.75">
      <c r="H339" s="106"/>
    </row>
    <row r="340" ht="12.75">
      <c r="H340" s="106"/>
    </row>
    <row r="341" ht="12.75">
      <c r="H341" s="106"/>
    </row>
    <row r="342" ht="12.75">
      <c r="H342" s="106"/>
    </row>
    <row r="343" ht="12.75">
      <c r="H343" s="106"/>
    </row>
    <row r="344" ht="12.75">
      <c r="H344" s="106"/>
    </row>
    <row r="345" ht="12.75">
      <c r="H345" s="106"/>
    </row>
    <row r="346" ht="12.75">
      <c r="H346" s="106"/>
    </row>
    <row r="347" ht="12.75">
      <c r="H347" s="106"/>
    </row>
    <row r="348" ht="12.75">
      <c r="H348" s="106"/>
    </row>
    <row r="349" ht="12.75">
      <c r="H349" s="106"/>
    </row>
    <row r="350" ht="12.75">
      <c r="H350" s="106"/>
    </row>
    <row r="351" ht="12.75">
      <c r="H351" s="106"/>
    </row>
    <row r="352" ht="12.75">
      <c r="H352" s="106"/>
    </row>
    <row r="353" ht="12.75">
      <c r="H353" s="106"/>
    </row>
    <row r="354" ht="12.75">
      <c r="H354" s="106"/>
    </row>
    <row r="355" ht="12.75">
      <c r="H355" s="106"/>
    </row>
    <row r="356" ht="12.75">
      <c r="H356" s="106"/>
    </row>
    <row r="357" ht="12.75">
      <c r="H357" s="106"/>
    </row>
    <row r="358" ht="12.75">
      <c r="H358" s="106"/>
    </row>
    <row r="359" ht="12.75">
      <c r="H359" s="106"/>
    </row>
    <row r="360" ht="12.75">
      <c r="H360" s="106"/>
    </row>
    <row r="361" ht="12.75">
      <c r="H361" s="106"/>
    </row>
    <row r="362" ht="12.75">
      <c r="H362" s="106"/>
    </row>
    <row r="363" ht="12.75">
      <c r="H363" s="106"/>
    </row>
    <row r="364" ht="12.75">
      <c r="H364" s="106"/>
    </row>
    <row r="365" ht="12.75">
      <c r="H365" s="106"/>
    </row>
    <row r="366" ht="12.75">
      <c r="H366" s="106"/>
    </row>
    <row r="367" ht="12.75">
      <c r="H367" s="106"/>
    </row>
    <row r="368" ht="12.75">
      <c r="H368" s="106"/>
    </row>
    <row r="369" ht="12.75">
      <c r="H369" s="106"/>
    </row>
    <row r="370" ht="12.75">
      <c r="H370" s="106"/>
    </row>
    <row r="371" ht="12.75">
      <c r="H371" s="106"/>
    </row>
    <row r="372" ht="12.75">
      <c r="H372" s="106"/>
    </row>
    <row r="373" ht="12.75">
      <c r="H373" s="106"/>
    </row>
    <row r="374" ht="12.75">
      <c r="H374" s="106"/>
    </row>
    <row r="375" ht="12.75">
      <c r="H375" s="106"/>
    </row>
    <row r="376" ht="12.75">
      <c r="H376" s="106"/>
    </row>
    <row r="377" ht="12.75">
      <c r="H377" s="106"/>
    </row>
    <row r="378" ht="12.75">
      <c r="H378" s="106"/>
    </row>
    <row r="379" ht="12.75">
      <c r="H379" s="106"/>
    </row>
    <row r="380" ht="12.75">
      <c r="H380" s="106"/>
    </row>
    <row r="381" ht="12.75">
      <c r="H381" s="106"/>
    </row>
    <row r="382" ht="12.75">
      <c r="H382" s="106"/>
    </row>
    <row r="383" ht="12.75">
      <c r="H383" s="106"/>
    </row>
    <row r="384" ht="12.75">
      <c r="H384" s="106"/>
    </row>
    <row r="385" ht="12.75">
      <c r="H385" s="106"/>
    </row>
    <row r="386" ht="12.75">
      <c r="H386" s="106"/>
    </row>
    <row r="387" ht="12.75">
      <c r="H387" s="106"/>
    </row>
    <row r="388" ht="12.75">
      <c r="H388" s="106"/>
    </row>
    <row r="389" ht="12.75">
      <c r="H389" s="106"/>
    </row>
    <row r="390" ht="12.75">
      <c r="H390" s="106"/>
    </row>
    <row r="391" ht="12.75">
      <c r="H391" s="106"/>
    </row>
    <row r="392" ht="12.75">
      <c r="H392" s="106"/>
    </row>
    <row r="393" ht="12.75">
      <c r="H393" s="106"/>
    </row>
    <row r="394" ht="12.75">
      <c r="H394" s="106"/>
    </row>
    <row r="395" ht="12.75">
      <c r="H395" s="106"/>
    </row>
    <row r="396" ht="12.75">
      <c r="H396" s="106"/>
    </row>
    <row r="397" ht="12.75">
      <c r="H397" s="106"/>
    </row>
    <row r="398" ht="12.75">
      <c r="H398" s="106"/>
    </row>
    <row r="399" ht="12.75">
      <c r="H399" s="106"/>
    </row>
    <row r="400" ht="12.75">
      <c r="H400" s="106"/>
    </row>
    <row r="401" ht="12.75">
      <c r="H401" s="106"/>
    </row>
    <row r="402" ht="12.75">
      <c r="H402" s="106"/>
    </row>
    <row r="403" ht="12.75">
      <c r="H403" s="106"/>
    </row>
    <row r="404" ht="12.75">
      <c r="H404" s="106"/>
    </row>
    <row r="405" ht="12.75">
      <c r="H405" s="106"/>
    </row>
    <row r="406" ht="12.75">
      <c r="H406" s="106"/>
    </row>
    <row r="407" ht="12.75">
      <c r="H407" s="106"/>
    </row>
    <row r="408" ht="12.75">
      <c r="H408" s="106"/>
    </row>
    <row r="409" ht="12.75">
      <c r="H409" s="106"/>
    </row>
    <row r="410" ht="12.75">
      <c r="H410" s="106"/>
    </row>
    <row r="411" ht="12.75">
      <c r="H411" s="106"/>
    </row>
    <row r="412" ht="12.75">
      <c r="H412" s="106"/>
    </row>
    <row r="413" ht="12.75">
      <c r="H413" s="106"/>
    </row>
    <row r="414" ht="12.75">
      <c r="H414" s="106"/>
    </row>
    <row r="415" ht="12.75">
      <c r="H415" s="106"/>
    </row>
    <row r="416" ht="12.75">
      <c r="H416" s="106"/>
    </row>
    <row r="417" ht="12.75">
      <c r="H417" s="106"/>
    </row>
    <row r="418" ht="12.75">
      <c r="H418" s="106"/>
    </row>
    <row r="419" ht="12.75">
      <c r="H419" s="106"/>
    </row>
    <row r="420" ht="12.75">
      <c r="H420" s="106"/>
    </row>
    <row r="421" ht="12.75">
      <c r="H421" s="106"/>
    </row>
    <row r="422" ht="12.75">
      <c r="H422" s="106"/>
    </row>
    <row r="423" ht="12.75">
      <c r="H423" s="106"/>
    </row>
    <row r="424" ht="12.75">
      <c r="H424" s="106"/>
    </row>
    <row r="425" ht="12.75">
      <c r="H425" s="106"/>
    </row>
    <row r="426" ht="12.75">
      <c r="H426" s="106"/>
    </row>
    <row r="427" ht="12.75">
      <c r="H427" s="106"/>
    </row>
    <row r="428" ht="12.75">
      <c r="H428" s="106"/>
    </row>
    <row r="429" ht="12.75">
      <c r="H429" s="106"/>
    </row>
    <row r="430" ht="12.75">
      <c r="H430" s="106"/>
    </row>
    <row r="431" ht="12.75">
      <c r="H431" s="106"/>
    </row>
    <row r="432" ht="12.75">
      <c r="H432" s="106"/>
    </row>
    <row r="433" ht="12.75">
      <c r="H433" s="106"/>
    </row>
    <row r="434" ht="12.75">
      <c r="H434" s="106"/>
    </row>
    <row r="435" ht="12.75">
      <c r="H435" s="106"/>
    </row>
    <row r="436" ht="12.75">
      <c r="H436" s="106"/>
    </row>
    <row r="437" ht="12.75">
      <c r="H437" s="106"/>
    </row>
    <row r="438" ht="12.75">
      <c r="H438" s="106"/>
    </row>
    <row r="439" ht="12.75">
      <c r="H439" s="106"/>
    </row>
    <row r="440" ht="12.75">
      <c r="H440" s="106"/>
    </row>
    <row r="441" ht="12.75">
      <c r="H441" s="106"/>
    </row>
    <row r="442" ht="12.75">
      <c r="H442" s="106"/>
    </row>
    <row r="443" ht="12.75">
      <c r="H443" s="106"/>
    </row>
    <row r="444" ht="12.75">
      <c r="H444" s="106"/>
    </row>
    <row r="445" ht="12.75">
      <c r="H445" s="106"/>
    </row>
    <row r="446" ht="12.75">
      <c r="H446" s="106"/>
    </row>
    <row r="447" ht="12.75">
      <c r="H447" s="106"/>
    </row>
    <row r="448" ht="12.75">
      <c r="H448" s="106"/>
    </row>
    <row r="449" ht="12.75">
      <c r="H449" s="106"/>
    </row>
    <row r="450" ht="12.75">
      <c r="H450" s="106"/>
    </row>
    <row r="451" ht="12.75">
      <c r="H451" s="106"/>
    </row>
    <row r="452" ht="12.75">
      <c r="H452" s="106"/>
    </row>
    <row r="453" ht="12.75">
      <c r="H453" s="106"/>
    </row>
    <row r="454" ht="12.75">
      <c r="H454" s="106"/>
    </row>
    <row r="455" ht="12.75">
      <c r="H455" s="106"/>
    </row>
    <row r="456" ht="12.75">
      <c r="H456" s="106"/>
    </row>
    <row r="457" ht="12.75">
      <c r="H457" s="106"/>
    </row>
    <row r="458" ht="12.75">
      <c r="H458" s="106"/>
    </row>
    <row r="459" ht="12.75">
      <c r="H459" s="106"/>
    </row>
    <row r="460" ht="12.75">
      <c r="H460" s="106"/>
    </row>
    <row r="461" ht="12.75">
      <c r="H461" s="106"/>
    </row>
    <row r="462" ht="12.75">
      <c r="H462" s="106"/>
    </row>
    <row r="463" ht="12.75">
      <c r="H463" s="106"/>
    </row>
    <row r="464" ht="12.75">
      <c r="H464" s="106"/>
    </row>
    <row r="465" ht="12.75">
      <c r="H465" s="106"/>
    </row>
    <row r="466" ht="12.75">
      <c r="H466" s="106"/>
    </row>
    <row r="467" ht="12.75">
      <c r="H467" s="106"/>
    </row>
    <row r="468" ht="12.75">
      <c r="H468" s="106"/>
    </row>
    <row r="469" ht="12.75">
      <c r="H469" s="106"/>
    </row>
    <row r="470" ht="12.75">
      <c r="H470" s="106"/>
    </row>
    <row r="471" ht="12.75">
      <c r="H471" s="106"/>
    </row>
    <row r="472" ht="12.75">
      <c r="H472" s="106"/>
    </row>
    <row r="473" ht="12.75">
      <c r="H473" s="106"/>
    </row>
    <row r="474" ht="12.75">
      <c r="H474" s="106"/>
    </row>
    <row r="475" ht="12.75">
      <c r="H475" s="106"/>
    </row>
    <row r="476" ht="12.75">
      <c r="H476" s="106"/>
    </row>
    <row r="477" ht="12.75">
      <c r="H477" s="106"/>
    </row>
    <row r="478" ht="12.75">
      <c r="H478" s="106"/>
    </row>
    <row r="479" ht="12.75">
      <c r="H479" s="106"/>
    </row>
    <row r="480" ht="12.75">
      <c r="H480" s="106"/>
    </row>
    <row r="481" ht="12.75">
      <c r="H481" s="106"/>
    </row>
    <row r="482" ht="12.75">
      <c r="H482" s="106"/>
    </row>
    <row r="483" ht="12.75">
      <c r="H483" s="106"/>
    </row>
    <row r="484" ht="12.75">
      <c r="H484" s="106"/>
    </row>
    <row r="485" ht="12.75">
      <c r="H485" s="106"/>
    </row>
    <row r="486" ht="12.75">
      <c r="H486" s="106"/>
    </row>
    <row r="487" ht="12.75">
      <c r="H487" s="106"/>
    </row>
    <row r="488" ht="12.75">
      <c r="H488" s="106"/>
    </row>
    <row r="489" ht="12.75">
      <c r="H489" s="106"/>
    </row>
    <row r="490" ht="12.75">
      <c r="H490" s="106"/>
    </row>
    <row r="491" ht="12.75">
      <c r="H491" s="106"/>
    </row>
    <row r="492" ht="12.75">
      <c r="H492" s="106"/>
    </row>
    <row r="493" ht="12.75">
      <c r="H493" s="106"/>
    </row>
    <row r="494" ht="12.75">
      <c r="H494" s="106"/>
    </row>
    <row r="495" ht="12.75">
      <c r="H495" s="106"/>
    </row>
    <row r="496" ht="12.75">
      <c r="H496" s="106"/>
    </row>
    <row r="497" ht="12.75">
      <c r="H497" s="106"/>
    </row>
    <row r="498" ht="12.75">
      <c r="H498" s="106"/>
    </row>
    <row r="499" ht="12.75">
      <c r="H499" s="106"/>
    </row>
    <row r="500" ht="12.75">
      <c r="H500" s="106"/>
    </row>
    <row r="501" ht="12.75">
      <c r="H501" s="106"/>
    </row>
    <row r="502" ht="12.75">
      <c r="H502" s="106"/>
    </row>
    <row r="503" ht="12.75">
      <c r="H503" s="106"/>
    </row>
    <row r="504" ht="12.75">
      <c r="H504" s="106"/>
    </row>
    <row r="505" ht="12.75">
      <c r="H505" s="106"/>
    </row>
    <row r="506" ht="12.75">
      <c r="H506" s="106"/>
    </row>
    <row r="507" ht="12.75">
      <c r="H507" s="106"/>
    </row>
    <row r="508" ht="12.75">
      <c r="H508" s="106"/>
    </row>
    <row r="509" ht="12.75">
      <c r="H509" s="106"/>
    </row>
    <row r="510" ht="12.75">
      <c r="H510" s="106"/>
    </row>
    <row r="511" ht="12.75">
      <c r="H511" s="106"/>
    </row>
    <row r="512" ht="12.75">
      <c r="H512" s="106"/>
    </row>
    <row r="513" ht="12.75">
      <c r="H513" s="106"/>
    </row>
    <row r="514" ht="12.75">
      <c r="H514" s="106"/>
    </row>
    <row r="515" ht="12.75">
      <c r="H515" s="106"/>
    </row>
    <row r="516" ht="12.75">
      <c r="H516" s="106"/>
    </row>
    <row r="517" ht="12.75">
      <c r="H517" s="106"/>
    </row>
    <row r="518" ht="12.75">
      <c r="H518" s="106"/>
    </row>
    <row r="519" ht="12.75">
      <c r="H519" s="106"/>
    </row>
  </sheetData>
  <dataValidations count="2">
    <dataValidation type="whole" allowBlank="1" showInputMessage="1" showErrorMessage="1" sqref="D5:D6">
      <formula1>1</formula1>
      <formula2>3</formula2>
    </dataValidation>
    <dataValidation type="whole" allowBlank="1" showInputMessage="1" showErrorMessage="1" sqref="D7">
      <formula1>1</formula1>
      <formula2>9</formula2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6" r:id="rId2"/>
  <headerFooter alignWithMargins="0">
    <oddHeader>&amp;L&amp;URoad Management Initiative&amp;C&amp;ERED Model - HDM-III VOC Module Version 3.2&amp;R&amp;USub-Saharan Africa</oddHeader>
    <oddFooter>&amp;L&amp;D - &amp;F -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1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272" customWidth="1"/>
    <col min="2" max="2" width="10.7109375" style="272" customWidth="1"/>
    <col min="3" max="3" width="10.28125" style="273" bestFit="1" customWidth="1"/>
    <col min="4" max="12" width="10.7109375" style="272" customWidth="1"/>
    <col min="13" max="13" width="9.57421875" style="272" bestFit="1" customWidth="1"/>
    <col min="14" max="14" width="9.140625" style="272" customWidth="1"/>
    <col min="15" max="15" width="1.7109375" style="272" customWidth="1"/>
    <col min="16" max="18" width="9.140625" style="272" customWidth="1"/>
    <col min="19" max="25" width="12.7109375" style="272" customWidth="1"/>
    <col min="26" max="16384" width="9.140625" style="272" customWidth="1"/>
  </cols>
  <sheetData>
    <row r="1" ht="12.75">
      <c r="O1" s="324"/>
    </row>
    <row r="2" spans="1:15" ht="18">
      <c r="A2" s="166" t="s">
        <v>1043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O2" s="324"/>
    </row>
    <row r="3" spans="1:15" ht="18">
      <c r="A3" s="166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O3" s="324"/>
    </row>
    <row r="4" spans="1:15" ht="12.75">
      <c r="A4" s="300" t="s">
        <v>1045</v>
      </c>
      <c r="B4" s="301"/>
      <c r="C4" s="283"/>
      <c r="D4" s="283"/>
      <c r="E4" s="283"/>
      <c r="F4" s="283"/>
      <c r="G4" s="282"/>
      <c r="O4" s="324"/>
    </row>
    <row r="5" spans="1:15" ht="12.75">
      <c r="A5" s="280"/>
      <c r="B5" s="302"/>
      <c r="C5" s="301" t="s">
        <v>1042</v>
      </c>
      <c r="D5" s="284"/>
      <c r="E5" s="301"/>
      <c r="F5" s="301"/>
      <c r="G5" s="304"/>
      <c r="O5" s="324"/>
    </row>
    <row r="6" spans="1:15" ht="12.75">
      <c r="A6" s="303" t="s">
        <v>1040</v>
      </c>
      <c r="B6" s="325"/>
      <c r="C6" s="326" t="s">
        <v>1058</v>
      </c>
      <c r="D6" s="327" t="s">
        <v>1035</v>
      </c>
      <c r="E6" s="327" t="s">
        <v>1036</v>
      </c>
      <c r="F6" s="327" t="s">
        <v>1037</v>
      </c>
      <c r="G6" s="302" t="s">
        <v>1038</v>
      </c>
      <c r="O6" s="324"/>
    </row>
    <row r="7" spans="1:15" ht="12.75">
      <c r="A7" s="286" t="s">
        <v>37</v>
      </c>
      <c r="B7" s="276" t="str">
        <f>+'Basic Input Data'!B17</f>
        <v>Paved</v>
      </c>
      <c r="C7" s="314">
        <v>2</v>
      </c>
      <c r="D7" s="315">
        <v>3</v>
      </c>
      <c r="E7" s="315">
        <v>4</v>
      </c>
      <c r="F7" s="315">
        <v>8</v>
      </c>
      <c r="G7" s="316">
        <v>12</v>
      </c>
      <c r="O7" s="324"/>
    </row>
    <row r="8" spans="1:15" ht="12.75">
      <c r="A8" s="286" t="s">
        <v>38</v>
      </c>
      <c r="B8" s="277" t="str">
        <f>+'Basic Input Data'!B18</f>
        <v>Gravel</v>
      </c>
      <c r="C8" s="317">
        <v>7</v>
      </c>
      <c r="D8" s="318">
        <v>10</v>
      </c>
      <c r="E8" s="318">
        <v>13</v>
      </c>
      <c r="F8" s="318">
        <v>17</v>
      </c>
      <c r="G8" s="319">
        <v>22</v>
      </c>
      <c r="H8" s="323"/>
      <c r="I8" s="323"/>
      <c r="J8" s="323"/>
      <c r="K8" s="323"/>
      <c r="L8" s="323"/>
      <c r="M8" s="323"/>
      <c r="O8" s="324"/>
    </row>
    <row r="9" spans="1:15" ht="12.75">
      <c r="A9" s="287" t="s">
        <v>39</v>
      </c>
      <c r="B9" s="275" t="str">
        <f>+'Basic Input Data'!B19</f>
        <v>Earth</v>
      </c>
      <c r="C9" s="320">
        <v>10</v>
      </c>
      <c r="D9" s="321">
        <v>13</v>
      </c>
      <c r="E9" s="321">
        <v>16</v>
      </c>
      <c r="F9" s="321">
        <v>20</v>
      </c>
      <c r="G9" s="322">
        <v>25</v>
      </c>
      <c r="J9" s="306"/>
      <c r="L9" s="306"/>
      <c r="O9" s="324"/>
    </row>
    <row r="10" spans="2:15" ht="12.75">
      <c r="B10" s="297"/>
      <c r="C10" s="274"/>
      <c r="D10" s="299"/>
      <c r="E10" s="299"/>
      <c r="F10" s="299"/>
      <c r="G10" s="299"/>
      <c r="H10" s="298"/>
      <c r="O10" s="324"/>
    </row>
    <row r="11" spans="1:15" ht="12.75">
      <c r="A11" s="329" t="s">
        <v>1051</v>
      </c>
      <c r="B11" s="330"/>
      <c r="C11" s="305"/>
      <c r="D11" s="331">
        <v>30</v>
      </c>
      <c r="E11" s="331">
        <v>20</v>
      </c>
      <c r="F11" s="331">
        <v>3</v>
      </c>
      <c r="G11" s="331">
        <v>5</v>
      </c>
      <c r="H11" s="331">
        <v>2</v>
      </c>
      <c r="I11" s="331">
        <v>10</v>
      </c>
      <c r="J11" s="331">
        <v>20</v>
      </c>
      <c r="K11" s="331">
        <v>5</v>
      </c>
      <c r="L11" s="332">
        <v>5</v>
      </c>
      <c r="O11" s="324"/>
    </row>
    <row r="12" spans="2:25" ht="12.75">
      <c r="B12" s="297"/>
      <c r="C12" s="274"/>
      <c r="D12" s="299"/>
      <c r="E12" s="299"/>
      <c r="F12" s="299"/>
      <c r="G12" s="299"/>
      <c r="H12" s="298"/>
      <c r="O12" s="324"/>
      <c r="W12" s="103" t="s">
        <v>707</v>
      </c>
      <c r="X12" s="72"/>
      <c r="Y12" s="73"/>
    </row>
    <row r="13" spans="1:25" ht="12.75">
      <c r="A13" s="281" t="s">
        <v>1041</v>
      </c>
      <c r="B13" s="283"/>
      <c r="C13" s="283"/>
      <c r="D13" s="301"/>
      <c r="E13" s="301"/>
      <c r="F13" s="301"/>
      <c r="G13" s="301"/>
      <c r="H13" s="301"/>
      <c r="I13" s="301"/>
      <c r="J13" s="301"/>
      <c r="K13" s="301"/>
      <c r="L13" s="301"/>
      <c r="M13" s="282"/>
      <c r="O13" s="324"/>
      <c r="Q13" s="285"/>
      <c r="R13" s="288"/>
      <c r="S13" s="72" t="str">
        <f>+"Fleet VOC ($/veh-km) as a Function of Roughness (IRI)"</f>
        <v>Fleet VOC ($/veh-km) as a Function of Roughness (IRI)</v>
      </c>
      <c r="T13" s="72"/>
      <c r="U13" s="72"/>
      <c r="V13" s="73"/>
      <c r="W13" s="128" t="s">
        <v>708</v>
      </c>
      <c r="X13" s="128" t="s">
        <v>708</v>
      </c>
      <c r="Y13" s="98" t="s">
        <v>708</v>
      </c>
    </row>
    <row r="14" spans="1:25" ht="25.5">
      <c r="A14" s="276" t="s">
        <v>1059</v>
      </c>
      <c r="B14" s="277" t="s">
        <v>26</v>
      </c>
      <c r="C14" s="286" t="s">
        <v>838</v>
      </c>
      <c r="D14" s="354" t="str">
        <f>+'Calibration Data'!$A$13</f>
        <v>Car</v>
      </c>
      <c r="E14" s="355" t="str">
        <f>+'Calibration Data'!$A$14</f>
        <v>Pickup</v>
      </c>
      <c r="F14" s="355" t="str">
        <f>+'Calibration Data'!$A$15</f>
        <v>Small Bus</v>
      </c>
      <c r="G14" s="355" t="str">
        <f>+'Calibration Data'!$A$16</f>
        <v>Medium Bus</v>
      </c>
      <c r="H14" s="355" t="str">
        <f>+'Calibration Data'!$A$17</f>
        <v>Large Bus</v>
      </c>
      <c r="I14" s="355" t="str">
        <f>+'Calibration Data'!$A$18</f>
        <v>Light Truck</v>
      </c>
      <c r="J14" s="355" t="str">
        <f>+'Calibration Data'!$A$19</f>
        <v>Medium Truck</v>
      </c>
      <c r="K14" s="355" t="str">
        <f>+'Calibration Data'!$A$20</f>
        <v>Heavy Truck</v>
      </c>
      <c r="L14" s="352" t="str">
        <f>+'Calibration Data'!$A$21</f>
        <v>Articulated Truck</v>
      </c>
      <c r="M14" s="352" t="s">
        <v>1060</v>
      </c>
      <c r="O14" s="324"/>
      <c r="Q14" s="286" t="s">
        <v>9</v>
      </c>
      <c r="R14" s="289" t="s">
        <v>26</v>
      </c>
      <c r="S14" s="72" t="s">
        <v>709</v>
      </c>
      <c r="T14" s="72"/>
      <c r="U14" s="72"/>
      <c r="V14" s="73"/>
      <c r="W14" s="198">
        <v>2</v>
      </c>
      <c r="X14" s="271">
        <v>8</v>
      </c>
      <c r="Y14" s="271">
        <v>12</v>
      </c>
    </row>
    <row r="15" spans="1:25" ht="12.75">
      <c r="A15" s="277" t="s">
        <v>12</v>
      </c>
      <c r="B15" s="277" t="s">
        <v>1039</v>
      </c>
      <c r="C15" s="286" t="s">
        <v>822</v>
      </c>
      <c r="D15" s="278" t="s">
        <v>259</v>
      </c>
      <c r="E15" s="279" t="s">
        <v>259</v>
      </c>
      <c r="F15" s="279" t="s">
        <v>259</v>
      </c>
      <c r="G15" s="279" t="s">
        <v>259</v>
      </c>
      <c r="H15" s="279" t="s">
        <v>259</v>
      </c>
      <c r="I15" s="279" t="s">
        <v>259</v>
      </c>
      <c r="J15" s="279" t="s">
        <v>259</v>
      </c>
      <c r="K15" s="279" t="s">
        <v>259</v>
      </c>
      <c r="L15" s="353" t="s">
        <v>259</v>
      </c>
      <c r="M15" s="353" t="s">
        <v>259</v>
      </c>
      <c r="O15" s="324"/>
      <c r="Q15" s="287" t="s">
        <v>12</v>
      </c>
      <c r="R15" s="290" t="s">
        <v>12</v>
      </c>
      <c r="S15" s="334" t="s">
        <v>710</v>
      </c>
      <c r="T15" s="104" t="s">
        <v>711</v>
      </c>
      <c r="U15" s="104" t="s">
        <v>712</v>
      </c>
      <c r="V15" s="335" t="s">
        <v>713</v>
      </c>
      <c r="W15" s="129" t="s">
        <v>259</v>
      </c>
      <c r="X15" s="129" t="s">
        <v>259</v>
      </c>
      <c r="Y15" s="100" t="s">
        <v>259</v>
      </c>
    </row>
    <row r="16" spans="1:25" ht="12.75">
      <c r="A16" s="111" t="s">
        <v>715</v>
      </c>
      <c r="B16" s="276" t="s">
        <v>1058</v>
      </c>
      <c r="C16" s="336">
        <f>+$C$7</f>
        <v>2</v>
      </c>
      <c r="D16" s="293">
        <f>INDEX(VOC!$C$11:$K$34,$C16-1,1)</f>
        <v>0.12047559767961502</v>
      </c>
      <c r="E16" s="293">
        <f>INDEX(VOC!$C$11:$K$34,$C16-1,2)</f>
        <v>0.142194002866745</v>
      </c>
      <c r="F16" s="293">
        <f>INDEX(VOC!$C$11:$K$34,$C16-1,3)</f>
        <v>0.1424289047718048</v>
      </c>
      <c r="G16" s="293">
        <f>INDEX(VOC!$C$11:$K$34,$C16-1,4)</f>
        <v>0.1997440904378891</v>
      </c>
      <c r="H16" s="293">
        <f>INDEX(VOC!$C$11:$K$34,$C16-1,5)</f>
        <v>0.2627834975719452</v>
      </c>
      <c r="I16" s="293">
        <f>INDEX(VOC!$C$11:$K$34,$C16-1,6)</f>
        <v>0.21926820278167725</v>
      </c>
      <c r="J16" s="293">
        <f>INDEX(VOC!$C$11:$K$34,$C16-1,7)</f>
        <v>0.28270941972732544</v>
      </c>
      <c r="K16" s="293">
        <f>INDEX(VOC!$C$11:$K$34,$C16-1,8)</f>
        <v>0.433898389339447</v>
      </c>
      <c r="L16" s="294">
        <f>INDEX(VOC!$C$11:$K$34,$C16-1,9)</f>
        <v>0.658649206161499</v>
      </c>
      <c r="M16" s="292">
        <f>INDEX(VOC!$C$11:$L$34,$C16-1,10)</f>
        <v>0.21719330549240112</v>
      </c>
      <c r="O16" s="324"/>
      <c r="P16"/>
      <c r="Q16" s="337" t="s">
        <v>20</v>
      </c>
      <c r="R16" s="99" t="s">
        <v>37</v>
      </c>
      <c r="S16" s="338">
        <v>0.19309094153152684</v>
      </c>
      <c r="T16" s="339">
        <v>0.007039569421428428</v>
      </c>
      <c r="U16" s="339">
        <v>0.0009706271680775168</v>
      </c>
      <c r="V16" s="340">
        <v>-1.705731588425549E-05</v>
      </c>
      <c r="W16" s="130">
        <f aca="true" t="shared" si="0" ref="W16:W24">+S16+T16*$W$14+U16*$W$14^2+V16*$W$14^3</f>
        <v>0.21091613051961972</v>
      </c>
      <c r="X16" s="131">
        <f aca="true" t="shared" si="1" ref="X16:X24">+S16+T16*$X$14+U16*$X$14^2+V16*$X$14^3</f>
        <v>0.30279428992717655</v>
      </c>
      <c r="Y16" s="132">
        <f aca="true" t="shared" si="2" ref="Y16:Y24">+S16+T16*$Y$14+U16*$Y$14^2+V16*$Y$14^3</f>
        <v>0.38786104494383683</v>
      </c>
    </row>
    <row r="17" spans="1:25" ht="12.75">
      <c r="A17" s="120" t="str">
        <f>+'Basic Input Data'!$B$9</f>
        <v>Flat</v>
      </c>
      <c r="B17" s="277" t="s">
        <v>1035</v>
      </c>
      <c r="C17" s="341">
        <f>+$D$7</f>
        <v>3</v>
      </c>
      <c r="D17" s="293">
        <f>INDEX(VOC!$C$11:$K$34,$C17-1,1)</f>
        <v>0.12146570533514023</v>
      </c>
      <c r="E17" s="293">
        <f>INDEX(VOC!$C$11:$K$34,$C17-1,2)</f>
        <v>0.1437273919582367</v>
      </c>
      <c r="F17" s="293">
        <f>INDEX(VOC!$C$11:$K$34,$C17-1,3)</f>
        <v>0.14338800311088562</v>
      </c>
      <c r="G17" s="293">
        <f>INDEX(VOC!$C$11:$K$34,$C17-1,4)</f>
        <v>0.20111151039600372</v>
      </c>
      <c r="H17" s="293">
        <f>INDEX(VOC!$C$11:$K$34,$C17-1,5)</f>
        <v>0.26459139585494995</v>
      </c>
      <c r="I17" s="293">
        <f>INDEX(VOC!$C$11:$K$34,$C17-1,6)</f>
        <v>0.22140949964523315</v>
      </c>
      <c r="J17" s="293">
        <f>INDEX(VOC!$C$11:$K$34,$C17-1,7)</f>
        <v>0.28467857837677</v>
      </c>
      <c r="K17" s="293">
        <f>INDEX(VOC!$C$11:$K$34,$C17-1,8)</f>
        <v>0.4372066855430603</v>
      </c>
      <c r="L17" s="294">
        <f>INDEX(VOC!$C$11:$K$34,$C17-1,9)</f>
        <v>0.6633999347686768</v>
      </c>
      <c r="M17" s="294">
        <f>INDEX(VOC!$C$11:$L$34,$C17-1,10)</f>
        <v>0.21894123017787934</v>
      </c>
      <c r="O17" s="324"/>
      <c r="P17"/>
      <c r="Q17" s="286" t="s">
        <v>20</v>
      </c>
      <c r="R17" s="342" t="s">
        <v>38</v>
      </c>
      <c r="S17" s="343">
        <v>0.1988583971784521</v>
      </c>
      <c r="T17" s="344">
        <v>0.007111256692221255</v>
      </c>
      <c r="U17" s="344">
        <v>0.0009371065615129748</v>
      </c>
      <c r="V17" s="345">
        <v>-1.6135508038709118E-05</v>
      </c>
      <c r="W17" s="133">
        <f t="shared" si="0"/>
        <v>0.21670025274463683</v>
      </c>
      <c r="X17" s="134">
        <f t="shared" si="1"/>
        <v>0.3074618905372335</v>
      </c>
      <c r="Y17" s="135">
        <f t="shared" si="2"/>
        <v>0.3912546644520862</v>
      </c>
    </row>
    <row r="18" spans="1:25" ht="12.75">
      <c r="A18" s="120" t="s">
        <v>721</v>
      </c>
      <c r="B18" s="277" t="s">
        <v>1036</v>
      </c>
      <c r="C18" s="341">
        <f>+$E$7</f>
        <v>4</v>
      </c>
      <c r="D18" s="293">
        <f>INDEX(VOC!$C$11:$K$34,$C18-1,1)</f>
        <v>0.12684540450572968</v>
      </c>
      <c r="E18" s="293">
        <f>INDEX(VOC!$C$11:$K$34,$C18-1,2)</f>
        <v>0.15214429795742035</v>
      </c>
      <c r="F18" s="293">
        <f>INDEX(VOC!$C$11:$K$34,$C18-1,3)</f>
        <v>0.1479583978652954</v>
      </c>
      <c r="G18" s="293">
        <f>INDEX(VOC!$C$11:$K$34,$C18-1,4)</f>
        <v>0.20684759318828583</v>
      </c>
      <c r="H18" s="293">
        <f>INDEX(VOC!$C$11:$K$34,$C18-1,5)</f>
        <v>0.27142229676246643</v>
      </c>
      <c r="I18" s="293">
        <f>INDEX(VOC!$C$11:$K$34,$C18-1,6)</f>
        <v>0.23933500051498413</v>
      </c>
      <c r="J18" s="293">
        <f>INDEX(VOC!$C$11:$K$34,$C18-1,7)</f>
        <v>0.3106440007686615</v>
      </c>
      <c r="K18" s="293">
        <f>INDEX(VOC!$C$11:$K$34,$C18-1,8)</f>
        <v>0.47103020548820496</v>
      </c>
      <c r="L18" s="294">
        <f>INDEX(VOC!$C$11:$K$34,$C18-1,9)</f>
        <v>0.7050448060035706</v>
      </c>
      <c r="M18" s="294">
        <f>INDEX(VOC!$C$11:$L$34,$C18-1,10)</f>
        <v>0.23355810925364495</v>
      </c>
      <c r="O18" s="324"/>
      <c r="P18"/>
      <c r="Q18" s="286" t="s">
        <v>20</v>
      </c>
      <c r="R18" s="342" t="s">
        <v>39</v>
      </c>
      <c r="S18" s="343">
        <v>0.20374577181754253</v>
      </c>
      <c r="T18" s="344">
        <v>0.0072199368416752535</v>
      </c>
      <c r="U18" s="344">
        <v>0.0009075168540464751</v>
      </c>
      <c r="V18" s="345">
        <v>-1.5374386813258208E-05</v>
      </c>
      <c r="W18" s="133">
        <f t="shared" si="0"/>
        <v>0.22169271782257288</v>
      </c>
      <c r="X18" s="134">
        <f t="shared" si="1"/>
        <v>0.3117146591615307</v>
      </c>
      <c r="Y18" s="135">
        <f t="shared" si="2"/>
        <v>0.3945005004870278</v>
      </c>
    </row>
    <row r="19" spans="1:25" ht="12.75">
      <c r="A19" s="120" t="str">
        <f>+'Basic Input Data'!$B$17</f>
        <v>Paved</v>
      </c>
      <c r="B19" s="277" t="s">
        <v>1037</v>
      </c>
      <c r="C19" s="341">
        <f>+$F$7</f>
        <v>8</v>
      </c>
      <c r="D19" s="293">
        <f>INDEX(VOC!$C$11:$K$34,$C19-1,1)</f>
        <v>0.15990599989891052</v>
      </c>
      <c r="E19" s="293">
        <f>INDEX(VOC!$C$11:$K$34,$C19-1,2)</f>
        <v>0.2034008949995041</v>
      </c>
      <c r="F19" s="293">
        <f>INDEX(VOC!$C$11:$K$34,$C19-1,3)</f>
        <v>0.17150039970874786</v>
      </c>
      <c r="G19" s="293">
        <f>INDEX(VOC!$C$11:$K$34,$C19-1,4)</f>
        <v>0.23612350225448608</v>
      </c>
      <c r="H19" s="293">
        <f>INDEX(VOC!$C$11:$K$34,$C19-1,5)</f>
        <v>0.30507057905197144</v>
      </c>
      <c r="I19" s="293">
        <f>INDEX(VOC!$C$11:$K$34,$C19-1,6)</f>
        <v>0.31379997730255127</v>
      </c>
      <c r="J19" s="293">
        <f>INDEX(VOC!$C$11:$K$34,$C19-1,7)</f>
        <v>0.4163497984409332</v>
      </c>
      <c r="K19" s="293">
        <f>INDEX(VOC!$C$11:$K$34,$C19-1,8)</f>
        <v>0.6099026799201965</v>
      </c>
      <c r="L19" s="294">
        <f>INDEX(VOC!$C$11:$K$34,$C19-1,9)</f>
        <v>0.8976117968559265</v>
      </c>
      <c r="M19" s="294">
        <f>INDEX(VOC!$C$11:$L$34,$C19-1,10)</f>
        <v>0.30173025891184807</v>
      </c>
      <c r="O19" s="324"/>
      <c r="P19"/>
      <c r="Q19" s="286" t="s">
        <v>22</v>
      </c>
      <c r="R19" s="99" t="s">
        <v>37</v>
      </c>
      <c r="S19" s="343">
        <v>0.2020521940323673</v>
      </c>
      <c r="T19" s="344">
        <v>0.007508190912763897</v>
      </c>
      <c r="U19" s="344">
        <v>0.0009347783328845871</v>
      </c>
      <c r="V19" s="345">
        <v>-1.6202006307546023E-05</v>
      </c>
      <c r="W19" s="133">
        <f t="shared" si="0"/>
        <v>0.22067807313897306</v>
      </c>
      <c r="X19" s="134">
        <f t="shared" si="1"/>
        <v>0.31364810740962845</v>
      </c>
      <c r="Y19" s="135">
        <f t="shared" si="2"/>
        <v>0.3987614980214751</v>
      </c>
    </row>
    <row r="20" spans="1:25" ht="12.75">
      <c r="A20" s="328"/>
      <c r="B20" s="275" t="s">
        <v>1038</v>
      </c>
      <c r="C20" s="346">
        <f>+$G$7</f>
        <v>12</v>
      </c>
      <c r="D20" s="295">
        <f>INDEX(VOC!$C$11:$K$34,$C20-1,1)</f>
        <v>0.21479679644107819</v>
      </c>
      <c r="E20" s="295">
        <f>INDEX(VOC!$C$11:$K$34,$C20-1,2)</f>
        <v>0.2878496050834656</v>
      </c>
      <c r="F20" s="295">
        <f>INDEX(VOC!$C$11:$K$34,$C20-1,3)</f>
        <v>0.2089426964521408</v>
      </c>
      <c r="G20" s="295">
        <f>INDEX(VOC!$C$11:$K$34,$C20-1,4)</f>
        <v>0.28095489740371704</v>
      </c>
      <c r="H20" s="295">
        <f>INDEX(VOC!$C$11:$K$34,$C20-1,5)</f>
        <v>0.3561275005340576</v>
      </c>
      <c r="I20" s="295">
        <f>INDEX(VOC!$C$11:$K$34,$C20-1,6)</f>
        <v>0.39732712507247925</v>
      </c>
      <c r="J20" s="295">
        <f>INDEX(VOC!$C$11:$K$34,$C20-1,7)</f>
        <v>0.5326707363128662</v>
      </c>
      <c r="K20" s="295">
        <f>INDEX(VOC!$C$11:$K$34,$C20-1,8)</f>
        <v>0.7594471573829651</v>
      </c>
      <c r="L20" s="296">
        <f>INDEX(VOC!$C$11:$K$34,$C20-1,9)</f>
        <v>1.1196500062942505</v>
      </c>
      <c r="M20" s="296">
        <f>INDEX(VOC!$C$11:$L$34,$C20-1,10)</f>
        <v>0.38966925367712973</v>
      </c>
      <c r="O20" s="324"/>
      <c r="P20"/>
      <c r="Q20" s="286" t="s">
        <v>22</v>
      </c>
      <c r="R20" s="342" t="s">
        <v>38</v>
      </c>
      <c r="S20" s="343">
        <v>0.20830877421060054</v>
      </c>
      <c r="T20" s="344">
        <v>0.007424348102054177</v>
      </c>
      <c r="U20" s="344">
        <v>0.0009124042356070855</v>
      </c>
      <c r="V20" s="345">
        <v>-1.5511360083631343E-05</v>
      </c>
      <c r="W20" s="133">
        <f t="shared" si="0"/>
        <v>0.2266829964764682</v>
      </c>
      <c r="X20" s="134">
        <f t="shared" si="1"/>
        <v>0.31815561374306817</v>
      </c>
      <c r="Y20" s="135">
        <f t="shared" si="2"/>
        <v>0.40198353113815605</v>
      </c>
    </row>
    <row r="21" spans="1:25" ht="12.75">
      <c r="A21" s="111" t="s">
        <v>715</v>
      </c>
      <c r="B21" s="276" t="s">
        <v>1058</v>
      </c>
      <c r="C21" s="336">
        <f>+$C$8</f>
        <v>7</v>
      </c>
      <c r="D21" s="291">
        <f>INDEX(VOC!$C$35:$K$58,$C21-1,1)</f>
        <v>0.1532789021730423</v>
      </c>
      <c r="E21" s="291">
        <f>INDEX(VOC!$C$35:$K$58,$C21-1,2)</f>
        <v>0.19143511354923248</v>
      </c>
      <c r="F21" s="291">
        <f>INDEX(VOC!$C$35:$K$58,$C21-1,3)</f>
        <v>0.16686411201953888</v>
      </c>
      <c r="G21" s="291">
        <f>INDEX(VOC!$C$35:$K$58,$C21-1,4)</f>
        <v>0.2315485030412674</v>
      </c>
      <c r="H21" s="291">
        <f>INDEX(VOC!$C$35:$K$58,$C21-1,5)</f>
        <v>0.29902929067611694</v>
      </c>
      <c r="I21" s="291">
        <f>INDEX(VOC!$C$35:$K$58,$C21-1,6)</f>
        <v>0.29877451062202454</v>
      </c>
      <c r="J21" s="291">
        <f>INDEX(VOC!$C$35:$K$58,$C21-1,7)</f>
        <v>0.39271658658981323</v>
      </c>
      <c r="K21" s="291">
        <f>INDEX(VOC!$C$35:$K$58,$C21-1,8)</f>
        <v>0.5785977244377136</v>
      </c>
      <c r="L21" s="292">
        <f>INDEX(VOC!$C$35:$K$58,$C21-1,9)</f>
        <v>0.8740178942680359</v>
      </c>
      <c r="M21" s="292">
        <f>INDEX(VOC!$C$35:$L$58,$C21-1,10)</f>
        <v>0.28788617700338365</v>
      </c>
      <c r="O21" s="324"/>
      <c r="P21"/>
      <c r="Q21" s="286" t="s">
        <v>22</v>
      </c>
      <c r="R21" s="342" t="s">
        <v>39</v>
      </c>
      <c r="S21" s="343">
        <v>0.21324129314957824</v>
      </c>
      <c r="T21" s="344">
        <v>0.007474942243597659</v>
      </c>
      <c r="U21" s="344">
        <v>0.0008876029372947371</v>
      </c>
      <c r="V21" s="345">
        <v>-1.4853421712747767E-05</v>
      </c>
      <c r="W21" s="133">
        <f t="shared" si="0"/>
        <v>0.23162276201225052</v>
      </c>
      <c r="X21" s="134">
        <f t="shared" si="1"/>
        <v>0.32224246716829585</v>
      </c>
      <c r="Y21" s="135">
        <f t="shared" si="2"/>
        <v>0.4050887103235641</v>
      </c>
    </row>
    <row r="22" spans="1:25" ht="12.75">
      <c r="A22" s="120" t="str">
        <f>+'Basic Input Data'!$B$9</f>
        <v>Flat</v>
      </c>
      <c r="B22" s="277" t="s">
        <v>1035</v>
      </c>
      <c r="C22" s="341">
        <f>+$D$8</f>
        <v>10</v>
      </c>
      <c r="D22" s="293">
        <f>INDEX(VOC!$C$35:$K$58,$C22-1,1)</f>
        <v>0.18924330174922943</v>
      </c>
      <c r="E22" s="293">
        <f>INDEX(VOC!$C$35:$K$58,$C22-1,2)</f>
        <v>0.247606098651886</v>
      </c>
      <c r="F22" s="293">
        <f>INDEX(VOC!$C$35:$K$58,$C22-1,3)</f>
        <v>0.19048000872135162</v>
      </c>
      <c r="G22" s="293">
        <f>INDEX(VOC!$C$35:$K$58,$C22-1,4)</f>
        <v>0.25987231731414795</v>
      </c>
      <c r="H22" s="293">
        <f>INDEX(VOC!$C$35:$K$58,$C22-1,5)</f>
        <v>0.33176398277282715</v>
      </c>
      <c r="I22" s="293">
        <f>INDEX(VOC!$C$35:$K$58,$C22-1,6)</f>
        <v>0.3580721914768219</v>
      </c>
      <c r="J22" s="293">
        <f>INDEX(VOC!$C$35:$K$58,$C22-1,7)</f>
        <v>0.4767187237739563</v>
      </c>
      <c r="K22" s="293">
        <f>INDEX(VOC!$C$35:$K$58,$C22-1,8)</f>
        <v>0.6871669292449951</v>
      </c>
      <c r="L22" s="294">
        <f>INDEX(VOC!$C$35:$K$58,$C22-1,9)</f>
        <v>1.0221120119094849</v>
      </c>
      <c r="M22" s="294">
        <f>INDEX(VOC!$C$35:$L$58,$C22-1,10)</f>
        <v>0.34825241699814796</v>
      </c>
      <c r="O22" s="324"/>
      <c r="P22"/>
      <c r="Q22" s="286" t="s">
        <v>24</v>
      </c>
      <c r="R22" s="99" t="s">
        <v>37</v>
      </c>
      <c r="S22" s="343">
        <v>0.2413231516173202</v>
      </c>
      <c r="T22" s="344">
        <v>0.008350550013356339</v>
      </c>
      <c r="U22" s="344">
        <v>0.0008736699902157512</v>
      </c>
      <c r="V22" s="345">
        <v>-1.458270250727834E-05</v>
      </c>
      <c r="W22" s="133">
        <f t="shared" si="0"/>
        <v>0.2614022699848376</v>
      </c>
      <c r="X22" s="134">
        <f t="shared" si="1"/>
        <v>0.3565760874142525</v>
      </c>
      <c r="Y22" s="135">
        <f t="shared" si="2"/>
        <v>0.44213932043608745</v>
      </c>
    </row>
    <row r="23" spans="1:25" ht="12.75">
      <c r="A23" s="120" t="s">
        <v>733</v>
      </c>
      <c r="B23" s="277" t="s">
        <v>1036</v>
      </c>
      <c r="C23" s="341">
        <f>+$E$8</f>
        <v>13</v>
      </c>
      <c r="D23" s="293">
        <f>INDEX(VOC!$C$35:$K$58,$C23-1,1)</f>
        <v>0.23164109885692596</v>
      </c>
      <c r="E23" s="293">
        <f>INDEX(VOC!$C$35:$K$58,$C23-1,2)</f>
        <v>0.31318429112434387</v>
      </c>
      <c r="F23" s="293">
        <f>INDEX(VOC!$C$35:$K$58,$C23-1,3)</f>
        <v>0.2224476933479309</v>
      </c>
      <c r="G23" s="293">
        <f>INDEX(VOC!$C$35:$K$58,$C23-1,4)</f>
        <v>0.29767048358917236</v>
      </c>
      <c r="H23" s="293">
        <f>INDEX(VOC!$C$35:$K$58,$C23-1,5)</f>
        <v>0.3752177059650421</v>
      </c>
      <c r="I23" s="293">
        <f>INDEX(VOC!$C$35:$K$58,$C23-1,6)</f>
        <v>0.4220529794692993</v>
      </c>
      <c r="J23" s="293">
        <f>INDEX(VOC!$C$35:$K$58,$C23-1,7)</f>
        <v>0.5661188960075378</v>
      </c>
      <c r="K23" s="293">
        <f>INDEX(VOC!$C$35:$K$58,$C23-1,8)</f>
        <v>0.8013453483581543</v>
      </c>
      <c r="L23" s="294">
        <f>INDEX(VOC!$C$35:$K$58,$C23-1,9)</f>
        <v>1.1851040124893188</v>
      </c>
      <c r="M23" s="294">
        <f>INDEX(VOC!$C$35:$L$58,$C23-1,10)</f>
        <v>0.41594204217195513</v>
      </c>
      <c r="O23" s="324"/>
      <c r="P23"/>
      <c r="Q23" s="286" t="s">
        <v>24</v>
      </c>
      <c r="R23" s="342" t="s">
        <v>38</v>
      </c>
      <c r="S23" s="343">
        <v>0.24723510146972993</v>
      </c>
      <c r="T23" s="344">
        <v>0.00818893460144736</v>
      </c>
      <c r="U23" s="344">
        <v>0.0008600487352848153</v>
      </c>
      <c r="V23" s="345">
        <v>-1.4100128069685803E-05</v>
      </c>
      <c r="W23" s="133">
        <f t="shared" si="0"/>
        <v>0.2669403645892065</v>
      </c>
      <c r="X23" s="134">
        <f t="shared" si="1"/>
        <v>0.36057043176785786</v>
      </c>
      <c r="Y23" s="135">
        <f t="shared" si="2"/>
        <v>0.4449843132636946</v>
      </c>
    </row>
    <row r="24" spans="1:25" ht="12.75">
      <c r="A24" s="120" t="str">
        <f>+'Basic Input Data'!$B$18</f>
        <v>Gravel</v>
      </c>
      <c r="B24" s="277" t="s">
        <v>1037</v>
      </c>
      <c r="C24" s="341">
        <f>+$F$8</f>
        <v>17</v>
      </c>
      <c r="D24" s="293">
        <f>INDEX(VOC!$C$35:$K$58,$C24-1,1)</f>
        <v>0.29013240337371826</v>
      </c>
      <c r="E24" s="293">
        <f>INDEX(VOC!$C$35:$K$58,$C24-1,2)</f>
        <v>0.40283629298210144</v>
      </c>
      <c r="F24" s="293">
        <f>INDEX(VOC!$C$35:$K$58,$C24-1,3)</f>
        <v>0.2785821855068207</v>
      </c>
      <c r="G24" s="293">
        <f>INDEX(VOC!$C$35:$K$58,$C24-1,4)</f>
        <v>0.3634428083896637</v>
      </c>
      <c r="H24" s="293">
        <f>INDEX(VOC!$C$35:$K$58,$C24-1,5)</f>
        <v>0.4505589008331299</v>
      </c>
      <c r="I24" s="293">
        <f>INDEX(VOC!$C$35:$K$58,$C24-1,6)</f>
        <v>0.5122972130775452</v>
      </c>
      <c r="J24" s="293">
        <f>INDEX(VOC!$C$35:$K$58,$C24-1,7)</f>
        <v>0.6912349462509155</v>
      </c>
      <c r="K24" s="293">
        <f>INDEX(VOC!$C$35:$K$58,$C24-1,8)</f>
        <v>0.9603369235992432</v>
      </c>
      <c r="L24" s="294">
        <f>INDEX(VOC!$C$35:$K$58,$C24-1,9)</f>
        <v>1.413195013999939</v>
      </c>
      <c r="M24" s="294">
        <f>INDEX(VOC!$C$35:$L$58,$C24-1,10)</f>
        <v>0.5113010710477829</v>
      </c>
      <c r="O24" s="324"/>
      <c r="P24"/>
      <c r="Q24" s="287" t="s">
        <v>24</v>
      </c>
      <c r="R24" s="347" t="s">
        <v>39</v>
      </c>
      <c r="S24" s="348">
        <v>0.2518407266707534</v>
      </c>
      <c r="T24" s="349">
        <v>0.008192919327463041</v>
      </c>
      <c r="U24" s="349">
        <v>0.0008407250701560241</v>
      </c>
      <c r="V24" s="350">
        <v>-1.3569016462613643E-05</v>
      </c>
      <c r="W24" s="136">
        <f t="shared" si="0"/>
        <v>0.2714809134746027</v>
      </c>
      <c r="X24" s="137">
        <f t="shared" si="1"/>
        <v>0.3642431493515851</v>
      </c>
      <c r="Y24" s="138">
        <f t="shared" si="2"/>
        <v>0.447772908255381</v>
      </c>
    </row>
    <row r="25" spans="1:19" ht="12.75">
      <c r="A25" s="328"/>
      <c r="B25" s="275" t="s">
        <v>1038</v>
      </c>
      <c r="C25" s="346">
        <f>+$G$8</f>
        <v>22</v>
      </c>
      <c r="D25" s="295">
        <f>INDEX(VOC!$C$35:$K$58,$C25-1,1)</f>
        <v>0.36431658267974854</v>
      </c>
      <c r="E25" s="295">
        <f>INDEX(VOC!$C$35:$K$58,$C25-1,2)</f>
        <v>0.5161606073379517</v>
      </c>
      <c r="F25" s="295">
        <f>INDEX(VOC!$C$35:$K$58,$C25-1,3)</f>
        <v>0.37046828866004944</v>
      </c>
      <c r="G25" s="295">
        <f>INDEX(VOC!$C$35:$K$58,$C25-1,4)</f>
        <v>0.4690539836883545</v>
      </c>
      <c r="H25" s="295">
        <f>INDEX(VOC!$C$35:$K$58,$C25-1,5)</f>
        <v>0.5698919892311096</v>
      </c>
      <c r="I25" s="295">
        <f>INDEX(VOC!$C$35:$K$58,$C25-1,6)</f>
        <v>0.6295890212059021</v>
      </c>
      <c r="J25" s="295">
        <f>INDEX(VOC!$C$35:$K$58,$C25-1,7)</f>
        <v>0.8528843522071838</v>
      </c>
      <c r="K25" s="295">
        <f>INDEX(VOC!$C$35:$K$58,$C25-1,8)</f>
        <v>1.1662079095840454</v>
      </c>
      <c r="L25" s="296">
        <f>INDEX(VOC!$C$35:$K$58,$C25-1,9)</f>
        <v>1.7054780721664429</v>
      </c>
      <c r="M25" s="296">
        <f>INDEX(VOC!$C$35:$L$58,$C25-1,10)</f>
        <v>0.6356117555499077</v>
      </c>
      <c r="O25" s="324"/>
      <c r="P25"/>
      <c r="Q25"/>
      <c r="R25"/>
      <c r="S25"/>
    </row>
    <row r="26" spans="1:19" ht="12.75">
      <c r="A26" s="111" t="s">
        <v>715</v>
      </c>
      <c r="B26" s="276" t="s">
        <v>1058</v>
      </c>
      <c r="C26" s="336">
        <f>+$C$9</f>
        <v>10</v>
      </c>
      <c r="D26" s="291">
        <f>INDEX(VOC!$C$59:$K$82,$C26-1,1)</f>
        <v>0.19224639236927032</v>
      </c>
      <c r="E26" s="291">
        <f>INDEX(VOC!$C$59:$K$82,$C26-1,2)</f>
        <v>0.25132521986961365</v>
      </c>
      <c r="F26" s="291">
        <f>INDEX(VOC!$C$59:$K$82,$C26-1,3)</f>
        <v>0.1929599940776825</v>
      </c>
      <c r="G26" s="291">
        <f>INDEX(VOC!$C$59:$K$82,$C26-1,4)</f>
        <v>0.26394400000572205</v>
      </c>
      <c r="H26" s="291">
        <f>INDEX(VOC!$C$59:$K$82,$C26-1,5)</f>
        <v>0.33622780442237854</v>
      </c>
      <c r="I26" s="291">
        <f>INDEX(VOC!$C$59:$K$82,$C26-1,6)</f>
        <v>0.3618091940879822</v>
      </c>
      <c r="J26" s="291">
        <f>INDEX(VOC!$C$59:$K$82,$C26-1,7)</f>
        <v>0.4807033836841583</v>
      </c>
      <c r="K26" s="291">
        <f>INDEX(VOC!$C$59:$K$82,$C26-1,8)</f>
        <v>0.691378653049469</v>
      </c>
      <c r="L26" s="292">
        <f>INDEX(VOC!$C$59:$K$82,$C26-1,9)</f>
        <v>1.0301830768585205</v>
      </c>
      <c r="M26" s="292">
        <f>INDEX(VOC!$C$59:$L$82,$C26-1,10)</f>
        <v>0.3520492002367973</v>
      </c>
      <c r="O26" s="324"/>
      <c r="P26"/>
      <c r="Q26"/>
      <c r="R26"/>
      <c r="S26"/>
    </row>
    <row r="27" spans="1:25" ht="12.75">
      <c r="A27" s="120" t="str">
        <f>+'Basic Input Data'!$B$9</f>
        <v>Flat</v>
      </c>
      <c r="B27" s="277" t="s">
        <v>1035</v>
      </c>
      <c r="C27" s="341">
        <f>+$D$9</f>
        <v>13</v>
      </c>
      <c r="D27" s="293">
        <f>INDEX(VOC!$C$59:$K$82,$C27-1,1)</f>
        <v>0.2339065968990326</v>
      </c>
      <c r="E27" s="293">
        <f>INDEX(VOC!$C$59:$K$82,$C27-1,2)</f>
        <v>0.3162105977535248</v>
      </c>
      <c r="F27" s="293">
        <f>INDEX(VOC!$C$59:$K$82,$C27-1,3)</f>
        <v>0.22432659566402435</v>
      </c>
      <c r="G27" s="293">
        <f>INDEX(VOC!$C$59:$K$82,$C27-1,4)</f>
        <v>0.3008284866809845</v>
      </c>
      <c r="H27" s="293">
        <f>INDEX(VOC!$C$59:$K$82,$C27-1,5)</f>
        <v>0.37882161140441895</v>
      </c>
      <c r="I27" s="293">
        <f>INDEX(VOC!$C$59:$K$82,$C27-1,6)</f>
        <v>0.4248560965061188</v>
      </c>
      <c r="J27" s="293">
        <f>INDEX(VOC!$C$59:$K$82,$C27-1,7)</f>
        <v>0.5692918300628662</v>
      </c>
      <c r="K27" s="293">
        <f>INDEX(VOC!$C$59:$K$82,$C27-1,8)</f>
        <v>0.804680347442627</v>
      </c>
      <c r="L27" s="294">
        <f>INDEX(VOC!$C$59:$K$82,$C27-1,9)</f>
        <v>1.1897250413894653</v>
      </c>
      <c r="M27" s="294">
        <f>INDEX(VOC!$C$59:$L$82,$C27-1,10)</f>
        <v>0.4188259981572628</v>
      </c>
      <c r="O27" s="324"/>
      <c r="P27"/>
      <c r="S27"/>
      <c r="T27"/>
      <c r="U27"/>
      <c r="V27"/>
      <c r="W27" s="103" t="s">
        <v>707</v>
      </c>
      <c r="X27" s="72"/>
      <c r="Y27" s="73"/>
    </row>
    <row r="28" spans="1:25" ht="12.75">
      <c r="A28" s="120" t="s">
        <v>743</v>
      </c>
      <c r="B28" s="277" t="s">
        <v>1036</v>
      </c>
      <c r="C28" s="341">
        <f>+$E$9</f>
        <v>16</v>
      </c>
      <c r="D28" s="293">
        <f>INDEX(VOC!$C$59:$K$82,$C28-1,1)</f>
        <v>0.2771277129650116</v>
      </c>
      <c r="E28" s="293">
        <f>INDEX(VOC!$C$59:$K$82,$C28-1,2)</f>
        <v>0.38283249735832214</v>
      </c>
      <c r="F28" s="293">
        <f>INDEX(VOC!$C$59:$K$82,$C28-1,3)</f>
        <v>0.26450541615486145</v>
      </c>
      <c r="G28" s="293">
        <f>INDEX(VOC!$C$59:$K$82,$C28-1,4)</f>
        <v>0.3477770984172821</v>
      </c>
      <c r="H28" s="293">
        <f>INDEX(VOC!$C$59:$K$82,$C28-1,5)</f>
        <v>0.4327373802661896</v>
      </c>
      <c r="I28" s="293">
        <f>INDEX(VOC!$C$59:$K$82,$C28-1,6)</f>
        <v>0.4913909137248993</v>
      </c>
      <c r="J28" s="293">
        <f>INDEX(VOC!$C$59:$K$82,$C28-1,7)</f>
        <v>0.6618914604187012</v>
      </c>
      <c r="K28" s="293">
        <f>INDEX(VOC!$C$59:$K$82,$C28-1,8)</f>
        <v>0.9225637912750244</v>
      </c>
      <c r="L28" s="294">
        <f>INDEX(VOC!$C$59:$K$82,$C28-1,9)</f>
        <v>1.3581860065460205</v>
      </c>
      <c r="M28" s="294">
        <f>INDEX(VOC!$C$59:$L$82,$C28-1,10)</f>
        <v>0.48923845171928404</v>
      </c>
      <c r="O28" s="324"/>
      <c r="P28"/>
      <c r="Q28" s="285"/>
      <c r="R28" s="288"/>
      <c r="S28" s="103" t="s">
        <v>806</v>
      </c>
      <c r="T28" s="72"/>
      <c r="U28" s="72"/>
      <c r="V28" s="73"/>
      <c r="W28" s="128" t="s">
        <v>807</v>
      </c>
      <c r="X28" s="128" t="s">
        <v>807</v>
      </c>
      <c r="Y28" s="98" t="s">
        <v>807</v>
      </c>
    </row>
    <row r="29" spans="1:25" ht="12.75">
      <c r="A29" s="120" t="str">
        <f>+'Basic Input Data'!$B$19</f>
        <v>Earth</v>
      </c>
      <c r="B29" s="277" t="s">
        <v>1037</v>
      </c>
      <c r="C29" s="341">
        <f>+$F$9</f>
        <v>20</v>
      </c>
      <c r="D29" s="293">
        <f>INDEX(VOC!$C$59:$K$82,$C29-1,1)</f>
        <v>0.3355099856853485</v>
      </c>
      <c r="E29" s="293">
        <f>INDEX(VOC!$C$59:$K$82,$C29-1,2)</f>
        <v>0.47222277522087097</v>
      </c>
      <c r="F29" s="293">
        <f>INDEX(VOC!$C$59:$K$82,$C29-1,3)</f>
        <v>0.33135008811950684</v>
      </c>
      <c r="G29" s="293">
        <f>INDEX(VOC!$C$59:$K$82,$C29-1,4)</f>
        <v>0.4249210059642792</v>
      </c>
      <c r="H29" s="293">
        <f>INDEX(VOC!$C$59:$K$82,$C29-1,5)</f>
        <v>0.5203825235366821</v>
      </c>
      <c r="I29" s="293">
        <f>INDEX(VOC!$C$59:$K$82,$C29-1,6)</f>
        <v>0.5835859179496765</v>
      </c>
      <c r="J29" s="293">
        <f>INDEX(VOC!$C$59:$K$82,$C29-1,7)</f>
        <v>0.7893760800361633</v>
      </c>
      <c r="K29" s="293">
        <f>INDEX(VOC!$C$59:$K$82,$C29-1,8)</f>
        <v>1.084907054901123</v>
      </c>
      <c r="L29" s="294">
        <f>INDEX(VOC!$C$59:$K$82,$C29-1,9)</f>
        <v>1.5893659591674805</v>
      </c>
      <c r="M29" s="294">
        <f>INDEX(VOC!$C$59:$L$82,$C29-1,10)</f>
        <v>0.5866392126679421</v>
      </c>
      <c r="O29" s="324"/>
      <c r="P29"/>
      <c r="Q29" s="286" t="s">
        <v>9</v>
      </c>
      <c r="R29" s="289" t="s">
        <v>26</v>
      </c>
      <c r="S29" s="103" t="s">
        <v>808</v>
      </c>
      <c r="T29" s="72"/>
      <c r="U29" s="72"/>
      <c r="V29" s="73"/>
      <c r="W29" s="198">
        <v>2</v>
      </c>
      <c r="X29" s="271">
        <v>8</v>
      </c>
      <c r="Y29" s="271">
        <v>12</v>
      </c>
    </row>
    <row r="30" spans="1:25" ht="12.75">
      <c r="A30" s="328"/>
      <c r="B30" s="275" t="s">
        <v>1038</v>
      </c>
      <c r="C30" s="346">
        <f>+$G$9</f>
        <v>25</v>
      </c>
      <c r="D30" s="295">
        <f>INDEX(VOC!$C$59:$K$82,$C30-1,1)</f>
        <v>0.40989670157432556</v>
      </c>
      <c r="E30" s="295">
        <f>INDEX(VOC!$C$59:$K$82,$C30-1,2)</f>
        <v>0.5859895944595337</v>
      </c>
      <c r="F30" s="295">
        <f>INDEX(VOC!$C$59:$K$82,$C30-1,3)</f>
        <v>0.4403659701347351</v>
      </c>
      <c r="G30" s="295">
        <f>INDEX(VOC!$C$59:$K$82,$C30-1,4)</f>
        <v>0.5481395125389099</v>
      </c>
      <c r="H30" s="295">
        <f>INDEX(VOC!$C$59:$K$82,$C30-1,5)</f>
        <v>0.6579744219779968</v>
      </c>
      <c r="I30" s="295">
        <f>INDEX(VOC!$C$59:$K$82,$C30-1,6)</f>
        <v>0.7023683786392212</v>
      </c>
      <c r="J30" s="295">
        <f>INDEX(VOC!$C$59:$K$82,$C30-1,7)</f>
        <v>0.9525914192199707</v>
      </c>
      <c r="K30" s="295">
        <f>INDEX(VOC!$C$59:$K$82,$C30-1,8)</f>
        <v>1.293545126914978</v>
      </c>
      <c r="L30" s="296">
        <f>INDEX(VOC!$C$59:$K$82,$C30-1,9)</f>
        <v>1.8837199211120605</v>
      </c>
      <c r="M30" s="296">
        <f>INDEX(VOC!$C$59:$L$82,$C30-1,10)</f>
        <v>0.7135627466440201</v>
      </c>
      <c r="O30" s="324"/>
      <c r="P30"/>
      <c r="Q30" s="287" t="s">
        <v>12</v>
      </c>
      <c r="R30" s="290" t="s">
        <v>12</v>
      </c>
      <c r="S30" s="104" t="s">
        <v>809</v>
      </c>
      <c r="T30" s="104" t="s">
        <v>810</v>
      </c>
      <c r="U30" s="104" t="s">
        <v>811</v>
      </c>
      <c r="V30" s="104" t="s">
        <v>812</v>
      </c>
      <c r="W30" s="129" t="s">
        <v>184</v>
      </c>
      <c r="X30" s="129" t="s">
        <v>184</v>
      </c>
      <c r="Y30" s="100" t="s">
        <v>184</v>
      </c>
    </row>
    <row r="31" spans="1:25" ht="12.75">
      <c r="A31" s="111" t="s">
        <v>750</v>
      </c>
      <c r="B31" s="276" t="s">
        <v>1058</v>
      </c>
      <c r="C31" s="336">
        <f>+$C$7</f>
        <v>2</v>
      </c>
      <c r="D31" s="291">
        <f>INDEX(VOC!$C$83:$K$106,$C31-1,1)</f>
        <v>0.12242239713668823</v>
      </c>
      <c r="E31" s="291">
        <f>INDEX(VOC!$C$83:$K$106,$C31-1,2)</f>
        <v>0.14461100101470947</v>
      </c>
      <c r="F31" s="291">
        <f>INDEX(VOC!$C$83:$K$106,$C31-1,3)</f>
        <v>0.14594440162181854</v>
      </c>
      <c r="G31" s="291">
        <f>INDEX(VOC!$C$83:$K$106,$C31-1,4)</f>
        <v>0.20733439922332764</v>
      </c>
      <c r="H31" s="291">
        <f>INDEX(VOC!$C$83:$K$106,$C31-1,5)</f>
        <v>0.2742789089679718</v>
      </c>
      <c r="I31" s="291">
        <f>INDEX(VOC!$C$83:$K$106,$C31-1,6)</f>
        <v>0.23226720094680786</v>
      </c>
      <c r="J31" s="291">
        <f>INDEX(VOC!$C$83:$K$106,$C31-1,7)</f>
        <v>0.2971688210964203</v>
      </c>
      <c r="K31" s="291">
        <f>INDEX(VOC!$C$83:$K$106,$C31-1,8)</f>
        <v>0.4674568176269531</v>
      </c>
      <c r="L31" s="292">
        <f>INDEX(VOC!$C$83:$K$106,$C31-1,9)</f>
        <v>0.7029707431793213</v>
      </c>
      <c r="M31" s="292">
        <f>INDEX(VOC!$C$83:$L$106,$C31-1,10)</f>
        <v>0.2270614118874073</v>
      </c>
      <c r="O31" s="324"/>
      <c r="P31"/>
      <c r="Q31" s="337" t="s">
        <v>20</v>
      </c>
      <c r="R31" s="99" t="s">
        <v>37</v>
      </c>
      <c r="S31" s="338">
        <v>80.24466920389007</v>
      </c>
      <c r="T31" s="339">
        <v>-0.9180905035468447</v>
      </c>
      <c r="U31" s="339">
        <v>-0.17990869329156545</v>
      </c>
      <c r="V31" s="340">
        <v>0.005352350934183373</v>
      </c>
      <c r="W31" s="130">
        <f aca="true" t="shared" si="3" ref="W31:W39">+S31+T31*$W$29+U31*$W$29^2+V31*$W$29^3</f>
        <v>77.73167223110359</v>
      </c>
      <c r="X31" s="131">
        <f aca="true" t="shared" si="4" ref="X31:X39">+S31+T31*$X$29+U31*$X$29^2+V31*$X$29^3</f>
        <v>64.12619248315701</v>
      </c>
      <c r="Y31" s="132">
        <f aca="true" t="shared" si="5" ref="Y31:Y39">+S31+T31*$Y$29+U31*$Y$29^2+V31*$Y$29^3</f>
        <v>52.56959374161137</v>
      </c>
    </row>
    <row r="32" spans="1:25" ht="12.75">
      <c r="A32" s="120" t="str">
        <f>+'Basic Input Data'!$B$10</f>
        <v>Rolling</v>
      </c>
      <c r="B32" s="277" t="s">
        <v>1035</v>
      </c>
      <c r="C32" s="341">
        <f>+$D$7</f>
        <v>3</v>
      </c>
      <c r="D32" s="293">
        <f>INDEX(VOC!$C$83:$K$106,$C32-1,1)</f>
        <v>0.12340769916772842</v>
      </c>
      <c r="E32" s="293">
        <f>INDEX(VOC!$C$83:$K$106,$C32-1,2)</f>
        <v>0.14615888893604279</v>
      </c>
      <c r="F32" s="293">
        <f>INDEX(VOC!$C$83:$K$106,$C32-1,3)</f>
        <v>0.14699089527130127</v>
      </c>
      <c r="G32" s="293">
        <f>INDEX(VOC!$C$83:$K$106,$C32-1,4)</f>
        <v>0.20883800089359283</v>
      </c>
      <c r="H32" s="293">
        <f>INDEX(VOC!$C$83:$K$106,$C32-1,5)</f>
        <v>0.27631258964538574</v>
      </c>
      <c r="I32" s="293">
        <f>INDEX(VOC!$C$83:$K$106,$C32-1,6)</f>
        <v>0.23469789326190948</v>
      </c>
      <c r="J32" s="293">
        <f>INDEX(VOC!$C$83:$K$106,$C32-1,7)</f>
        <v>0.299501895904541</v>
      </c>
      <c r="K32" s="293">
        <f>INDEX(VOC!$C$83:$K$106,$C32-1,8)</f>
        <v>0.4711761772632599</v>
      </c>
      <c r="L32" s="294">
        <f>INDEX(VOC!$C$83:$K$106,$C32-1,9)</f>
        <v>0.7079828381538391</v>
      </c>
      <c r="M32" s="294">
        <f>INDEX(VOC!$C$83:$L$106,$C32-1,10)</f>
        <v>0.22896008551120758</v>
      </c>
      <c r="O32" s="324"/>
      <c r="P32"/>
      <c r="Q32" s="286" t="s">
        <v>20</v>
      </c>
      <c r="R32" s="342" t="s">
        <v>38</v>
      </c>
      <c r="S32" s="343">
        <v>66.5995417572196</v>
      </c>
      <c r="T32" s="344">
        <v>0.29603282813750115</v>
      </c>
      <c r="U32" s="344">
        <v>-0.203209226457777</v>
      </c>
      <c r="V32" s="345">
        <v>0.005180097151650929</v>
      </c>
      <c r="W32" s="133">
        <f t="shared" si="3"/>
        <v>66.4202112848767</v>
      </c>
      <c r="X32" s="134">
        <f t="shared" si="4"/>
        <v>58.61462363066716</v>
      </c>
      <c r="Y32" s="135">
        <f t="shared" si="5"/>
        <v>49.84101496300253</v>
      </c>
    </row>
    <row r="33" spans="1:25" ht="12.75">
      <c r="A33" s="120" t="s">
        <v>721</v>
      </c>
      <c r="B33" s="277" t="s">
        <v>1036</v>
      </c>
      <c r="C33" s="341">
        <f>+$E$7</f>
        <v>4</v>
      </c>
      <c r="D33" s="293">
        <f>INDEX(VOC!$C$83:$K$106,$C33-1,1)</f>
        <v>0.12877421081066132</v>
      </c>
      <c r="E33" s="293">
        <f>INDEX(VOC!$C$83:$K$106,$C33-1,2)</f>
        <v>0.1545916050672531</v>
      </c>
      <c r="F33" s="293">
        <f>INDEX(VOC!$C$83:$K$106,$C33-1,3)</f>
        <v>0.1516903042793274</v>
      </c>
      <c r="G33" s="293">
        <f>INDEX(VOC!$C$83:$K$106,$C33-1,4)</f>
        <v>0.21473899483680725</v>
      </c>
      <c r="H33" s="293">
        <f>INDEX(VOC!$C$83:$K$106,$C33-1,5)</f>
        <v>0.2834395170211792</v>
      </c>
      <c r="I33" s="293">
        <f>INDEX(VOC!$C$83:$K$106,$C33-1,6)</f>
        <v>0.2529573142528534</v>
      </c>
      <c r="J33" s="293">
        <f>INDEX(VOC!$C$83:$K$106,$C33-1,7)</f>
        <v>0.32600972056388855</v>
      </c>
      <c r="K33" s="293">
        <f>INDEX(VOC!$C$83:$K$106,$C33-1,8)</f>
        <v>0.5055789947509766</v>
      </c>
      <c r="L33" s="294">
        <f>INDEX(VOC!$C$83:$K$106,$C33-1,9)</f>
        <v>0.7497310042381287</v>
      </c>
      <c r="M33" s="294">
        <f>INDEX(VOC!$C$83:$L$106,$C33-1,10)</f>
        <v>0.2437702089548111</v>
      </c>
      <c r="O33" s="324"/>
      <c r="P33"/>
      <c r="Q33" s="286" t="s">
        <v>20</v>
      </c>
      <c r="R33" s="342" t="s">
        <v>39</v>
      </c>
      <c r="S33" s="343">
        <v>58.99046266115742</v>
      </c>
      <c r="T33" s="344">
        <v>0.667164770149462</v>
      </c>
      <c r="U33" s="344">
        <v>-0.18936643835446854</v>
      </c>
      <c r="V33" s="345">
        <v>0.0044897184758918825</v>
      </c>
      <c r="W33" s="133">
        <f t="shared" si="3"/>
        <v>59.603244195845605</v>
      </c>
      <c r="X33" s="134">
        <f t="shared" si="4"/>
        <v>54.50706462732378</v>
      </c>
      <c r="Y33" s="135">
        <f t="shared" si="5"/>
        <v>47.48590630624867</v>
      </c>
    </row>
    <row r="34" spans="1:25" ht="12.75">
      <c r="A34" s="120" t="str">
        <f>+'Basic Input Data'!$B$17</f>
        <v>Paved</v>
      </c>
      <c r="B34" s="277" t="s">
        <v>1037</v>
      </c>
      <c r="C34" s="341">
        <f>+$F$7</f>
        <v>8</v>
      </c>
      <c r="D34" s="293">
        <f>INDEX(VOC!$C$83:$K$106,$C34-1,1)</f>
        <v>0.16159750521183014</v>
      </c>
      <c r="E34" s="293">
        <f>INDEX(VOC!$C$83:$K$106,$C34-1,2)</f>
        <v>0.20578999817371368</v>
      </c>
      <c r="F34" s="293">
        <f>INDEX(VOC!$C$83:$K$106,$C34-1,3)</f>
        <v>0.17598029971122742</v>
      </c>
      <c r="G34" s="293">
        <f>INDEX(VOC!$C$83:$K$106,$C34-1,4)</f>
        <v>0.24488778412342072</v>
      </c>
      <c r="H34" s="293">
        <f>INDEX(VOC!$C$83:$K$106,$C34-1,5)</f>
        <v>0.3189499080181122</v>
      </c>
      <c r="I34" s="293">
        <f>INDEX(VOC!$C$83:$K$106,$C34-1,6)</f>
        <v>0.3287997841835022</v>
      </c>
      <c r="J34" s="293">
        <f>INDEX(VOC!$C$83:$K$106,$C34-1,7)</f>
        <v>0.43454188108444214</v>
      </c>
      <c r="K34" s="293">
        <f>INDEX(VOC!$C$83:$K$106,$C34-1,8)</f>
        <v>0.6479900479316711</v>
      </c>
      <c r="L34" s="294">
        <f>INDEX(VOC!$C$83:$K$106,$C34-1,9)</f>
        <v>0.9387122988700867</v>
      </c>
      <c r="M34" s="294">
        <f>INDEX(VOC!$C$83:$L$106,$C34-1,10)</f>
        <v>0.3126635195314884</v>
      </c>
      <c r="O34" s="324"/>
      <c r="P34"/>
      <c r="Q34" s="286" t="s">
        <v>22</v>
      </c>
      <c r="R34" s="99" t="s">
        <v>37</v>
      </c>
      <c r="S34" s="343">
        <v>71.32897604904295</v>
      </c>
      <c r="T34" s="344">
        <v>-0.15732938226572718</v>
      </c>
      <c r="U34" s="344">
        <v>-0.19270366147792384</v>
      </c>
      <c r="V34" s="345">
        <v>0.005192684655427898</v>
      </c>
      <c r="W34" s="133">
        <f t="shared" si="3"/>
        <v>70.28504411584322</v>
      </c>
      <c r="X34" s="134">
        <f t="shared" si="4"/>
        <v>60.39596119990909</v>
      </c>
      <c r="Y34" s="135">
        <f t="shared" si="5"/>
        <v>50.664655293612604</v>
      </c>
    </row>
    <row r="35" spans="1:25" ht="12.75">
      <c r="A35" s="328"/>
      <c r="B35" s="275" t="s">
        <v>1038</v>
      </c>
      <c r="C35" s="346">
        <f>+$G$7</f>
        <v>12</v>
      </c>
      <c r="D35" s="295">
        <f>INDEX(VOC!$C$83:$K$106,$C35-1,1)</f>
        <v>0.21596330404281616</v>
      </c>
      <c r="E35" s="295">
        <f>INDEX(VOC!$C$83:$K$106,$C35-1,2)</f>
        <v>0.2897649109363556</v>
      </c>
      <c r="F35" s="295">
        <f>INDEX(VOC!$C$83:$K$106,$C35-1,3)</f>
        <v>0.2136026918888092</v>
      </c>
      <c r="G35" s="295">
        <f>INDEX(VOC!$C$83:$K$106,$C35-1,4)</f>
        <v>0.29012519121170044</v>
      </c>
      <c r="H35" s="295">
        <f>INDEX(VOC!$C$83:$K$106,$C35-1,5)</f>
        <v>0.3712614178657532</v>
      </c>
      <c r="I35" s="295">
        <f>INDEX(VOC!$C$83:$K$106,$C35-1,6)</f>
        <v>0.41304299235343933</v>
      </c>
      <c r="J35" s="295">
        <f>INDEX(VOC!$C$83:$K$106,$C35-1,7)</f>
        <v>0.5518676042556763</v>
      </c>
      <c r="K35" s="295">
        <f>INDEX(VOC!$C$83:$K$106,$C35-1,8)</f>
        <v>0.7996922135353088</v>
      </c>
      <c r="L35" s="296">
        <f>INDEX(VOC!$C$83:$K$106,$C35-1,9)</f>
        <v>1.156473994255066</v>
      </c>
      <c r="M35" s="296">
        <f>INDEX(VOC!$C$83:$L$106,$C35-1,10)</f>
        <v>0.40056767255067827</v>
      </c>
      <c r="O35" s="324"/>
      <c r="P35"/>
      <c r="Q35" s="286" t="s">
        <v>22</v>
      </c>
      <c r="R35" s="342" t="s">
        <v>38</v>
      </c>
      <c r="S35" s="343">
        <v>61.85885951231858</v>
      </c>
      <c r="T35" s="344">
        <v>0.5142034770911731</v>
      </c>
      <c r="U35" s="344">
        <v>-0.19373979873780084</v>
      </c>
      <c r="V35" s="345">
        <v>0.004735575648780071</v>
      </c>
      <c r="W35" s="133">
        <f t="shared" si="3"/>
        <v>62.15019187673997</v>
      </c>
      <c r="X35" s="134">
        <f t="shared" si="4"/>
        <v>55.99775494200411</v>
      </c>
      <c r="Y35" s="135">
        <f t="shared" si="5"/>
        <v>48.3138449402613</v>
      </c>
    </row>
    <row r="36" spans="1:25" ht="12.75">
      <c r="A36" s="111" t="s">
        <v>750</v>
      </c>
      <c r="B36" s="276" t="s">
        <v>1058</v>
      </c>
      <c r="C36" s="336">
        <f>+$C$8</f>
        <v>7</v>
      </c>
      <c r="D36" s="291">
        <f>INDEX(VOC!$C$107:$K$130,$C36-1,1)</f>
        <v>0.15476828813552856</v>
      </c>
      <c r="E36" s="291">
        <f>INDEX(VOC!$C$107:$K$130,$C36-1,2)</f>
        <v>0.19367291033267975</v>
      </c>
      <c r="F36" s="291">
        <f>INDEX(VOC!$C$107:$K$130,$C36-1,3)</f>
        <v>0.17128509283065796</v>
      </c>
      <c r="G36" s="291">
        <f>INDEX(VOC!$C$107:$K$130,$C36-1,4)</f>
        <v>0.2401691973209381</v>
      </c>
      <c r="H36" s="291">
        <f>INDEX(VOC!$C$107:$K$130,$C36-1,5)</f>
        <v>0.31293660402297974</v>
      </c>
      <c r="I36" s="291">
        <f>INDEX(VOC!$C$107:$K$130,$C36-1,6)</f>
        <v>0.3134044110774994</v>
      </c>
      <c r="J36" s="291">
        <f>INDEX(VOC!$C$107:$K$130,$C36-1,7)</f>
        <v>0.4107978045940399</v>
      </c>
      <c r="K36" s="291">
        <f>INDEX(VOC!$C$107:$K$130,$C36-1,8)</f>
        <v>0.6167665719985962</v>
      </c>
      <c r="L36" s="292">
        <f>INDEX(VOC!$C$107:$K$130,$C36-1,9)</f>
        <v>0.9126042127609253</v>
      </c>
      <c r="M36" s="292">
        <f>INDEX(VOC!$C$107:$L$130,$C36-1,10)</f>
        <v>0.2985393545031548</v>
      </c>
      <c r="O36" s="324"/>
      <c r="P36"/>
      <c r="Q36" s="286" t="s">
        <v>22</v>
      </c>
      <c r="R36" s="342" t="s">
        <v>39</v>
      </c>
      <c r="S36" s="343">
        <v>55.94320841689603</v>
      </c>
      <c r="T36" s="344">
        <v>0.7287109784151024</v>
      </c>
      <c r="U36" s="344">
        <v>-0.17699527394532072</v>
      </c>
      <c r="V36" s="345">
        <v>0.004075565797945684</v>
      </c>
      <c r="W36" s="133">
        <f t="shared" si="3"/>
        <v>56.72525380432851</v>
      </c>
      <c r="X36" s="134">
        <f t="shared" si="4"/>
        <v>52.531888400264506</v>
      </c>
      <c r="Y36" s="135">
        <f t="shared" si="5"/>
        <v>46.24299840860121</v>
      </c>
    </row>
    <row r="37" spans="1:25" ht="12.75">
      <c r="A37" s="120" t="str">
        <f>+'Basic Input Data'!$B$10</f>
        <v>Rolling</v>
      </c>
      <c r="B37" s="277" t="s">
        <v>1035</v>
      </c>
      <c r="C37" s="341">
        <f>+$D$8</f>
        <v>10</v>
      </c>
      <c r="D37" s="293">
        <f>INDEX(VOC!$C$107:$K$130,$C37-1,1)</f>
        <v>0.1904933899641037</v>
      </c>
      <c r="E37" s="293">
        <f>INDEX(VOC!$C$107:$K$130,$C37-1,2)</f>
        <v>0.2496003955602646</v>
      </c>
      <c r="F37" s="293">
        <f>INDEX(VOC!$C$107:$K$130,$C37-1,3)</f>
        <v>0.1950528919696808</v>
      </c>
      <c r="G37" s="293">
        <f>INDEX(VOC!$C$107:$K$130,$C37-1,4)</f>
        <v>0.2688058018684387</v>
      </c>
      <c r="H37" s="293">
        <f>INDEX(VOC!$C$107:$K$130,$C37-1,5)</f>
        <v>0.34643298387527466</v>
      </c>
      <c r="I37" s="293">
        <f>INDEX(VOC!$C$107:$K$130,$C37-1,6)</f>
        <v>0.3733227252960205</v>
      </c>
      <c r="J37" s="293">
        <f>INDEX(VOC!$C$107:$K$130,$C37-1,7)</f>
        <v>0.49558788537979126</v>
      </c>
      <c r="K37" s="293">
        <f>INDEX(VOC!$C$107:$K$130,$C37-1,8)</f>
        <v>0.7267968654632568</v>
      </c>
      <c r="L37" s="294">
        <f>INDEX(VOC!$C$107:$K$130,$C37-1,9)</f>
        <v>1.0591609477996826</v>
      </c>
      <c r="M37" s="294">
        <f>INDEX(VOC!$C$107:$L$130,$C37-1,10)</f>
        <v>0.35903637290000917</v>
      </c>
      <c r="O37" s="324"/>
      <c r="P37"/>
      <c r="Q37" s="286" t="s">
        <v>24</v>
      </c>
      <c r="R37" s="99" t="s">
        <v>37</v>
      </c>
      <c r="S37" s="343">
        <v>57.471053931965706</v>
      </c>
      <c r="T37" s="344">
        <v>0.5413404195374746</v>
      </c>
      <c r="U37" s="344">
        <v>-0.1720311422478651</v>
      </c>
      <c r="V37" s="345">
        <v>0.004076461724167247</v>
      </c>
      <c r="W37" s="133">
        <f t="shared" si="3"/>
        <v>57.898221895842525</v>
      </c>
      <c r="X37" s="134">
        <f t="shared" si="4"/>
        <v>52.87893258717577</v>
      </c>
      <c r="Y37" s="135">
        <f t="shared" si="5"/>
        <v>46.238780342083835</v>
      </c>
    </row>
    <row r="38" spans="1:25" ht="12.75">
      <c r="A38" s="120" t="s">
        <v>733</v>
      </c>
      <c r="B38" s="277" t="s">
        <v>1036</v>
      </c>
      <c r="C38" s="341">
        <f>+$E$8</f>
        <v>13</v>
      </c>
      <c r="D38" s="293">
        <f>INDEX(VOC!$C$107:$K$130,$C38-1,1)</f>
        <v>0.23258480429649353</v>
      </c>
      <c r="E38" s="293">
        <f>INDEX(VOC!$C$107:$K$130,$C38-1,2)</f>
        <v>0.3148218095302582</v>
      </c>
      <c r="F38" s="293">
        <f>INDEX(VOC!$C$107:$K$130,$C38-1,3)</f>
        <v>0.2270462065935135</v>
      </c>
      <c r="G38" s="293">
        <f>INDEX(VOC!$C$107:$K$130,$C38-1,4)</f>
        <v>0.30673491954803467</v>
      </c>
      <c r="H38" s="293">
        <f>INDEX(VOC!$C$107:$K$130,$C38-1,5)</f>
        <v>0.3903406858444214</v>
      </c>
      <c r="I38" s="293">
        <f>INDEX(VOC!$C$107:$K$130,$C38-1,6)</f>
        <v>0.43781059980392456</v>
      </c>
      <c r="J38" s="293">
        <f>INDEX(VOC!$C$107:$K$130,$C38-1,7)</f>
        <v>0.5852015018463135</v>
      </c>
      <c r="K38" s="293">
        <f>INDEX(VOC!$C$107:$K$130,$C38-1,8)</f>
        <v>0.8416256904602051</v>
      </c>
      <c r="L38" s="294">
        <f>INDEX(VOC!$C$107:$K$130,$C38-1,9)</f>
        <v>1.2210270166397095</v>
      </c>
      <c r="M38" s="294">
        <f>INDEX(VOC!$C$107:$L$130,$C38-1,10)</f>
        <v>0.42664874479174614</v>
      </c>
      <c r="O38" s="324"/>
      <c r="P38"/>
      <c r="Q38" s="286" t="s">
        <v>24</v>
      </c>
      <c r="R38" s="342" t="s">
        <v>38</v>
      </c>
      <c r="S38" s="343">
        <v>52.91294961017532</v>
      </c>
      <c r="T38" s="344">
        <v>0.7010992968229383</v>
      </c>
      <c r="U38" s="344">
        <v>-0.15900472482009015</v>
      </c>
      <c r="V38" s="345">
        <v>0.0035713429324826045</v>
      </c>
      <c r="W38" s="133">
        <f t="shared" si="3"/>
        <v>53.707700048000696</v>
      </c>
      <c r="X38" s="134">
        <f t="shared" si="4"/>
        <v>50.173969177704144</v>
      </c>
      <c r="Y38" s="135">
        <f t="shared" si="5"/>
        <v>44.600741385287535</v>
      </c>
    </row>
    <row r="39" spans="1:25" ht="12.75">
      <c r="A39" s="120" t="str">
        <f>+'Basic Input Data'!$B$18</f>
        <v>Gravel</v>
      </c>
      <c r="B39" s="277" t="s">
        <v>1037</v>
      </c>
      <c r="C39" s="341">
        <f>+$F$8</f>
        <v>17</v>
      </c>
      <c r="D39" s="293">
        <f>INDEX(VOC!$C$107:$K$130,$C39-1,1)</f>
        <v>0.29073649644851685</v>
      </c>
      <c r="E39" s="293">
        <f>INDEX(VOC!$C$107:$K$130,$C39-1,2)</f>
        <v>0.4040127992630005</v>
      </c>
      <c r="F39" s="293">
        <f>INDEX(VOC!$C$107:$K$130,$C39-1,3)</f>
        <v>0.2832736074924469</v>
      </c>
      <c r="G39" s="293">
        <f>INDEX(VOC!$C$107:$K$130,$C39-1,4)</f>
        <v>0.37266409397125244</v>
      </c>
      <c r="H39" s="293">
        <f>INDEX(VOC!$C$107:$K$130,$C39-1,5)</f>
        <v>0.4660787880420685</v>
      </c>
      <c r="I39" s="293">
        <f>INDEX(VOC!$C$107:$K$130,$C39-1,6)</f>
        <v>0.5289844870567322</v>
      </c>
      <c r="J39" s="293">
        <f>INDEX(VOC!$C$107:$K$130,$C39-1,7)</f>
        <v>0.7104303240776062</v>
      </c>
      <c r="K39" s="293">
        <f>INDEX(VOC!$C$107:$K$130,$C39-1,8)</f>
        <v>1.000607967376709</v>
      </c>
      <c r="L39" s="294">
        <f>INDEX(VOC!$C$107:$K$130,$C39-1,9)</f>
        <v>1.4495649337768555</v>
      </c>
      <c r="M39" s="294">
        <f>INDEX(VOC!$C$107:$L$130,$C39-1,10)</f>
        <v>0.5219696560502052</v>
      </c>
      <c r="O39" s="324"/>
      <c r="P39"/>
      <c r="Q39" s="287" t="s">
        <v>24</v>
      </c>
      <c r="R39" s="347" t="s">
        <v>39</v>
      </c>
      <c r="S39" s="348">
        <v>49.517255365248964</v>
      </c>
      <c r="T39" s="349">
        <v>0.7361772819024646</v>
      </c>
      <c r="U39" s="349">
        <v>-0.142799613069987</v>
      </c>
      <c r="V39" s="350">
        <v>0.0030662750881881294</v>
      </c>
      <c r="W39" s="136">
        <f t="shared" si="3"/>
        <v>50.442941677479446</v>
      </c>
      <c r="X39" s="137">
        <f t="shared" si="4"/>
        <v>47.837431229141835</v>
      </c>
      <c r="Y39" s="138">
        <f t="shared" si="5"/>
        <v>43.0867618183895</v>
      </c>
    </row>
    <row r="40" spans="1:19" ht="12.75">
      <c r="A40" s="328"/>
      <c r="B40" s="275" t="s">
        <v>1038</v>
      </c>
      <c r="C40" s="346">
        <f>+$G$8</f>
        <v>22</v>
      </c>
      <c r="D40" s="295">
        <f>INDEX(VOC!$C$107:$K$130,$C40-1,1)</f>
        <v>0.36466801166534424</v>
      </c>
      <c r="E40" s="295">
        <f>INDEX(VOC!$C$107:$K$130,$C40-1,2)</f>
        <v>0.5169326066970825</v>
      </c>
      <c r="F40" s="295">
        <f>INDEX(VOC!$C$107:$K$130,$C40-1,3)</f>
        <v>0.3755269944667816</v>
      </c>
      <c r="G40" s="295">
        <f>INDEX(VOC!$C$107:$K$130,$C40-1,4)</f>
        <v>0.4788333773612976</v>
      </c>
      <c r="H40" s="295">
        <f>INDEX(VOC!$C$107:$K$130,$C40-1,5)</f>
        <v>0.5863093137741089</v>
      </c>
      <c r="I40" s="295">
        <f>INDEX(VOC!$C$107:$K$130,$C40-1,6)</f>
        <v>0.6481284499168396</v>
      </c>
      <c r="J40" s="295">
        <f>INDEX(VOC!$C$107:$K$130,$C40-1,7)</f>
        <v>0.872826337814331</v>
      </c>
      <c r="K40" s="295">
        <f>INDEX(VOC!$C$107:$K$130,$C40-1,8)</f>
        <v>1.2067160606384277</v>
      </c>
      <c r="L40" s="296">
        <f>INDEX(VOC!$C$107:$K$130,$C40-1,9)</f>
        <v>1.7447940111160278</v>
      </c>
      <c r="M40" s="296">
        <f>INDEX(VOC!$C$107:$L$130,$C40-1,10)</f>
        <v>0.6466742059588433</v>
      </c>
      <c r="O40" s="324"/>
      <c r="P40"/>
      <c r="Q40"/>
      <c r="R40"/>
      <c r="S40"/>
    </row>
    <row r="41" spans="1:19" ht="12.75">
      <c r="A41" s="111" t="s">
        <v>750</v>
      </c>
      <c r="B41" s="276" t="s">
        <v>1058</v>
      </c>
      <c r="C41" s="336">
        <f>+$C$9</f>
        <v>10</v>
      </c>
      <c r="D41" s="291">
        <f>INDEX(VOC!$C$131:$K$154,$C41-1,1)</f>
        <v>0.19333909451961517</v>
      </c>
      <c r="E41" s="291">
        <f>INDEX(VOC!$C$131:$K$154,$C41-1,2)</f>
        <v>0.25313490629196167</v>
      </c>
      <c r="F41" s="291">
        <f>INDEX(VOC!$C$131:$K$154,$C41-1,3)</f>
        <v>0.1974445879459381</v>
      </c>
      <c r="G41" s="291">
        <f>INDEX(VOC!$C$131:$K$154,$C41-1,4)</f>
        <v>0.27269721031188965</v>
      </c>
      <c r="H41" s="291">
        <f>INDEX(VOC!$C$131:$K$154,$C41-1,5)</f>
        <v>0.35075339674949646</v>
      </c>
      <c r="I41" s="291">
        <f>INDEX(VOC!$C$131:$K$154,$C41-1,6)</f>
        <v>0.37688419222831726</v>
      </c>
      <c r="J41" s="291">
        <f>INDEX(VOC!$C$131:$K$154,$C41-1,7)</f>
        <v>0.49942007660865784</v>
      </c>
      <c r="K41" s="291">
        <f>INDEX(VOC!$C$131:$K$154,$C41-1,8)</f>
        <v>0.7310137152671814</v>
      </c>
      <c r="L41" s="292">
        <f>INDEX(VOC!$C$131:$K$154,$C41-1,9)</f>
        <v>1.0665630102157593</v>
      </c>
      <c r="M41" s="292">
        <f>INDEX(VOC!$C$131:$L$154,$C41-1,10)</f>
        <v>0.36265324652194975</v>
      </c>
      <c r="O41" s="324"/>
      <c r="P41"/>
      <c r="Q41"/>
      <c r="R41"/>
      <c r="S41"/>
    </row>
    <row r="42" spans="1:19" ht="12.75">
      <c r="A42" s="120" t="str">
        <f>+'Basic Input Data'!$B$10</f>
        <v>Rolling</v>
      </c>
      <c r="B42" s="277" t="s">
        <v>1035</v>
      </c>
      <c r="C42" s="341">
        <f>+$D$9</f>
        <v>13</v>
      </c>
      <c r="D42" s="293">
        <f>INDEX(VOC!$C$131:$K$154,$C42-1,1)</f>
        <v>0.2347664088010788</v>
      </c>
      <c r="E42" s="293">
        <f>INDEX(VOC!$C$131:$K$154,$C42-1,2)</f>
        <v>0.3177284002304077</v>
      </c>
      <c r="F42" s="293">
        <f>INDEX(VOC!$C$131:$K$154,$C42-1,3)</f>
        <v>0.22886709868907928</v>
      </c>
      <c r="G42" s="293">
        <f>INDEX(VOC!$C$131:$K$154,$C42-1,4)</f>
        <v>0.30975401401519775</v>
      </c>
      <c r="H42" s="293">
        <f>INDEX(VOC!$C$131:$K$154,$C42-1,5)</f>
        <v>0.39377379417419434</v>
      </c>
      <c r="I42" s="293">
        <f>INDEX(VOC!$C$131:$K$154,$C42-1,6)</f>
        <v>0.4405007064342499</v>
      </c>
      <c r="J42" s="293">
        <f>INDEX(VOC!$C$131:$K$154,$C42-1,7)</f>
        <v>0.5882604122161865</v>
      </c>
      <c r="K42" s="293">
        <f>INDEX(VOC!$C$131:$K$154,$C42-1,8)</f>
        <v>0.8447846174240112</v>
      </c>
      <c r="L42" s="294">
        <f>INDEX(VOC!$C$131:$K$154,$C42-1,9)</f>
        <v>1.2254109382629395</v>
      </c>
      <c r="M42" s="294">
        <f>INDEX(VOC!$C$131:$L$154,$C42-1,10)</f>
        <v>0.42941672310233114</v>
      </c>
      <c r="O42" s="324"/>
      <c r="P42"/>
      <c r="Q42"/>
      <c r="R42"/>
      <c r="S42"/>
    </row>
    <row r="43" spans="1:19" ht="12.75">
      <c r="A43" s="120" t="s">
        <v>743</v>
      </c>
      <c r="B43" s="277" t="s">
        <v>1036</v>
      </c>
      <c r="C43" s="341">
        <f>+$E$9</f>
        <v>16</v>
      </c>
      <c r="D43" s="293">
        <f>INDEX(VOC!$C$131:$K$154,$C43-1,1)</f>
        <v>0.27776551246643066</v>
      </c>
      <c r="E43" s="293">
        <f>INDEX(VOC!$C$131:$K$154,$C43-1,2)</f>
        <v>0.38404691219329834</v>
      </c>
      <c r="F43" s="293">
        <f>INDEX(VOC!$C$131:$K$154,$C43-1,3)</f>
        <v>0.2691290080547333</v>
      </c>
      <c r="G43" s="293">
        <f>INDEX(VOC!$C$131:$K$154,$C43-1,4)</f>
        <v>0.3568609952926636</v>
      </c>
      <c r="H43" s="293">
        <f>INDEX(VOC!$C$131:$K$154,$C43-1,5)</f>
        <v>0.4480305016040802</v>
      </c>
      <c r="I43" s="293">
        <f>INDEX(VOC!$C$131:$K$154,$C43-1,6)</f>
        <v>0.5077412128448486</v>
      </c>
      <c r="J43" s="293">
        <f>INDEX(VOC!$C$131:$K$154,$C43-1,7)</f>
        <v>0.6809573173522949</v>
      </c>
      <c r="K43" s="293">
        <f>INDEX(VOC!$C$131:$K$154,$C43-1,8)</f>
        <v>0.9626928567886353</v>
      </c>
      <c r="L43" s="294">
        <f>INDEX(VOC!$C$131:$K$154,$C43-1,9)</f>
        <v>1.3941670656204224</v>
      </c>
      <c r="M43" s="294">
        <f>INDEX(VOC!$C$131:$L$154,$C43-1,10)</f>
        <v>0.4998251470923424</v>
      </c>
      <c r="O43" s="324"/>
      <c r="P43"/>
      <c r="Q43"/>
      <c r="R43"/>
      <c r="S43"/>
    </row>
    <row r="44" spans="1:19" ht="12.75">
      <c r="A44" s="120" t="str">
        <f>+'Basic Input Data'!$B$19</f>
        <v>Earth</v>
      </c>
      <c r="B44" s="277" t="s">
        <v>1037</v>
      </c>
      <c r="C44" s="341">
        <f>+$F$9</f>
        <v>20</v>
      </c>
      <c r="D44" s="293">
        <f>INDEX(VOC!$C$131:$K$154,$C44-1,1)</f>
        <v>0.3359297811985016</v>
      </c>
      <c r="E44" s="293">
        <f>INDEX(VOC!$C$131:$K$154,$C44-1,2)</f>
        <v>0.47310391068458557</v>
      </c>
      <c r="F44" s="293">
        <f>INDEX(VOC!$C$131:$K$154,$C44-1,3)</f>
        <v>0.3362189829349518</v>
      </c>
      <c r="G44" s="293">
        <f>INDEX(VOC!$C$131:$K$154,$C44-1,4)</f>
        <v>0.4343859851360321</v>
      </c>
      <c r="H44" s="293">
        <f>INDEX(VOC!$C$131:$K$154,$C44-1,5)</f>
        <v>0.5363065004348755</v>
      </c>
      <c r="I44" s="293">
        <f>INDEX(VOC!$C$131:$K$154,$C44-1,6)</f>
        <v>0.601265013217926</v>
      </c>
      <c r="J44" s="293">
        <f>INDEX(VOC!$C$131:$K$154,$C44-1,7)</f>
        <v>0.8088642954826355</v>
      </c>
      <c r="K44" s="293">
        <f>INDEX(VOC!$C$131:$K$154,$C44-1,8)</f>
        <v>1.1250289678573608</v>
      </c>
      <c r="L44" s="294">
        <f>INDEX(VOC!$C$131:$K$154,$C44-1,9)</f>
        <v>1.6272270679473877</v>
      </c>
      <c r="M44" s="294">
        <f>INDEX(VOC!$C$131:$L$154,$C44-1,10)</f>
        <v>0.5974438774585724</v>
      </c>
      <c r="O44" s="324"/>
      <c r="P44"/>
      <c r="Q44"/>
      <c r="R44"/>
      <c r="S44"/>
    </row>
    <row r="45" spans="1:19" ht="12.75">
      <c r="A45" s="328"/>
      <c r="B45" s="275" t="s">
        <v>1038</v>
      </c>
      <c r="C45" s="346">
        <f>+$G$9</f>
        <v>25</v>
      </c>
      <c r="D45" s="295">
        <f>INDEX(VOC!$C$131:$K$154,$C45-1,1)</f>
        <v>0.410154789686203</v>
      </c>
      <c r="E45" s="295">
        <f>INDEX(VOC!$C$131:$K$154,$C45-1,2)</f>
        <v>0.586589515209198</v>
      </c>
      <c r="F45" s="295">
        <f>INDEX(VOC!$C$131:$K$154,$C45-1,3)</f>
        <v>0.44576090574264526</v>
      </c>
      <c r="G45" s="295">
        <f>INDEX(VOC!$C$131:$K$154,$C45-1,4)</f>
        <v>0.5584642291069031</v>
      </c>
      <c r="H45" s="295">
        <f>INDEX(VOC!$C$131:$K$154,$C45-1,5)</f>
        <v>0.6752352118492126</v>
      </c>
      <c r="I45" s="295">
        <f>INDEX(VOC!$C$131:$K$154,$C45-1,6)</f>
        <v>0.7223737835884094</v>
      </c>
      <c r="J45" s="295">
        <f>INDEX(VOC!$C$131:$K$154,$C45-1,7)</f>
        <v>0.9733560681343079</v>
      </c>
      <c r="K45" s="295">
        <f>INDEX(VOC!$C$131:$K$154,$C45-1,8)</f>
        <v>1.334928035736084</v>
      </c>
      <c r="L45" s="296">
        <f>INDEX(VOC!$C$131:$K$154,$C45-1,9)</f>
        <v>1.9255610704421997</v>
      </c>
      <c r="M45" s="296">
        <f>INDEX(VOC!$C$131:$L$154,$C45-1,10)</f>
        <v>0.7250981301069259</v>
      </c>
      <c r="O45" s="324"/>
      <c r="P45"/>
      <c r="Q45"/>
      <c r="R45"/>
      <c r="S45"/>
    </row>
    <row r="46" spans="1:19" ht="12.75">
      <c r="A46" s="111" t="s">
        <v>778</v>
      </c>
      <c r="B46" s="276" t="s">
        <v>1058</v>
      </c>
      <c r="C46" s="336">
        <f>+$C$7</f>
        <v>2</v>
      </c>
      <c r="D46" s="291">
        <f>INDEX(VOC!$C$155:$K$178,$C46-1,1)</f>
        <v>0.12716299295425415</v>
      </c>
      <c r="E46" s="291">
        <f>INDEX(VOC!$C$155:$K$178,$C46-1,2)</f>
        <v>0.15146100521087646</v>
      </c>
      <c r="F46" s="291">
        <f>INDEX(VOC!$C$155:$K$178,$C46-1,3)</f>
        <v>0.16026818752288818</v>
      </c>
      <c r="G46" s="291">
        <f>INDEX(VOC!$C$155:$K$178,$C46-1,4)</f>
        <v>0.2398366928100586</v>
      </c>
      <c r="H46" s="291">
        <f>INDEX(VOC!$C$155:$K$178,$C46-1,5)</f>
        <v>0.330829381942749</v>
      </c>
      <c r="I46" s="291">
        <f>INDEX(VOC!$C$155:$K$178,$C46-1,6)</f>
        <v>0.2841850221157074</v>
      </c>
      <c r="J46" s="291">
        <f>INDEX(VOC!$C$155:$K$178,$C46-1,7)</f>
        <v>0.36478957533836365</v>
      </c>
      <c r="K46" s="291">
        <f>INDEX(VOC!$C$155:$K$178,$C46-1,8)</f>
        <v>0.6086741089820862</v>
      </c>
      <c r="L46" s="292">
        <f>INDEX(VOC!$C$155:$K$178,$C46-1,9)</f>
        <v>0.8852514624595642</v>
      </c>
      <c r="M46" s="292">
        <f>INDEX(VOC!$C$155:$L$178,$C46-1,10)</f>
        <v>0.26793026268482206</v>
      </c>
      <c r="O46" s="324"/>
      <c r="P46"/>
      <c r="Q46"/>
      <c r="R46"/>
      <c r="S46"/>
    </row>
    <row r="47" spans="1:19" ht="12.75">
      <c r="A47" s="120" t="str">
        <f>+'Basic Input Data'!$B$11</f>
        <v>Mountainous</v>
      </c>
      <c r="B47" s="277" t="s">
        <v>1035</v>
      </c>
      <c r="C47" s="341">
        <f>+$D$7</f>
        <v>3</v>
      </c>
      <c r="D47" s="293">
        <f>INDEX(VOC!$C$155:$K$178,$C47-1,1)</f>
        <v>0.12812790274620056</v>
      </c>
      <c r="E47" s="293">
        <f>INDEX(VOC!$C$155:$K$178,$C47-1,2)</f>
        <v>0.1528882086277008</v>
      </c>
      <c r="F47" s="293">
        <f>INDEX(VOC!$C$155:$K$178,$C47-1,3)</f>
        <v>0.16152210533618927</v>
      </c>
      <c r="G47" s="293">
        <f>INDEX(VOC!$C$155:$K$178,$C47-1,4)</f>
        <v>0.24170930683612823</v>
      </c>
      <c r="H47" s="293">
        <f>INDEX(VOC!$C$155:$K$178,$C47-1,5)</f>
        <v>0.3334748148918152</v>
      </c>
      <c r="I47" s="293">
        <f>INDEX(VOC!$C$155:$K$178,$C47-1,6)</f>
        <v>0.28749728202819824</v>
      </c>
      <c r="J47" s="293">
        <f>INDEX(VOC!$C$155:$K$178,$C47-1,7)</f>
        <v>0.36794379353523254</v>
      </c>
      <c r="K47" s="293">
        <f>INDEX(VOC!$C$155:$K$178,$C47-1,8)</f>
        <v>0.6135293841362</v>
      </c>
      <c r="L47" s="294">
        <f>INDEX(VOC!$C$155:$K$178,$C47-1,9)</f>
        <v>0.8913313150405884</v>
      </c>
      <c r="M47" s="294">
        <f>INDEX(VOC!$C$155:$L$178,$C47-1,10)</f>
        <v>0.27019815921783447</v>
      </c>
      <c r="O47" s="324"/>
      <c r="P47"/>
      <c r="Q47"/>
      <c r="R47"/>
      <c r="S47"/>
    </row>
    <row r="48" spans="1:19" ht="12.75">
      <c r="A48" s="120" t="s">
        <v>721</v>
      </c>
      <c r="B48" s="277" t="s">
        <v>1036</v>
      </c>
      <c r="C48" s="341">
        <f>+$E$7</f>
        <v>4</v>
      </c>
      <c r="D48" s="293">
        <f>INDEX(VOC!$C$155:$K$178,$C48-1,1)</f>
        <v>0.13345938920974731</v>
      </c>
      <c r="E48" s="293">
        <f>INDEX(VOC!$C$155:$K$178,$C48-1,2)</f>
        <v>0.16120660305023193</v>
      </c>
      <c r="F48" s="293">
        <f>INDEX(VOC!$C$155:$K$178,$C48-1,3)</f>
        <v>0.16647809743881226</v>
      </c>
      <c r="G48" s="293">
        <f>INDEX(VOC!$C$155:$K$178,$C48-1,4)</f>
        <v>0.24802349507808685</v>
      </c>
      <c r="H48" s="293">
        <f>INDEX(VOC!$C$155:$K$178,$C48-1,5)</f>
        <v>0.3413084149360657</v>
      </c>
      <c r="I48" s="293">
        <f>INDEX(VOC!$C$155:$K$178,$C48-1,6)</f>
        <v>0.30670931935310364</v>
      </c>
      <c r="J48" s="293">
        <f>INDEX(VOC!$C$155:$K$178,$C48-1,7)</f>
        <v>0.39546000957489014</v>
      </c>
      <c r="K48" s="293">
        <f>INDEX(VOC!$C$155:$K$178,$C48-1,8)</f>
        <v>0.6491676568984985</v>
      </c>
      <c r="L48" s="294">
        <f>INDEX(VOC!$C$155:$K$178,$C48-1,9)</f>
        <v>0.9336209297180176</v>
      </c>
      <c r="M48" s="294">
        <f>INDEX(VOC!$C$155:$L$178,$C48-1,10)</f>
        <v>0.2854031865298748</v>
      </c>
      <c r="O48" s="324"/>
      <c r="P48"/>
      <c r="Q48"/>
      <c r="R48"/>
      <c r="S48"/>
    </row>
    <row r="49" spans="1:19" ht="12.75">
      <c r="A49" s="120" t="str">
        <f>+'Basic Input Data'!$B$17</f>
        <v>Paved</v>
      </c>
      <c r="B49" s="277" t="s">
        <v>1037</v>
      </c>
      <c r="C49" s="341">
        <f>+$F$7</f>
        <v>8</v>
      </c>
      <c r="D49" s="293">
        <f>INDEX(VOC!$C$155:$K$178,$C49-1,1)</f>
        <v>0.16576939821243286</v>
      </c>
      <c r="E49" s="293">
        <f>INDEX(VOC!$C$155:$K$178,$C49-1,2)</f>
        <v>0.2119148075580597</v>
      </c>
      <c r="F49" s="293">
        <f>INDEX(VOC!$C$155:$K$178,$C49-1,3)</f>
        <v>0.19226539134979248</v>
      </c>
      <c r="G49" s="293">
        <f>INDEX(VOC!$C$155:$K$178,$C49-1,4)</f>
        <v>0.28026679158210754</v>
      </c>
      <c r="H49" s="293">
        <f>INDEX(VOC!$C$155:$K$178,$C49-1,5)</f>
        <v>0.38074231147766113</v>
      </c>
      <c r="I49" s="293">
        <f>INDEX(VOC!$C$155:$K$178,$C49-1,6)</f>
        <v>0.3868078887462616</v>
      </c>
      <c r="J49" s="293">
        <f>INDEX(VOC!$C$155:$K$178,$C49-1,7)</f>
        <v>0.5090405941009521</v>
      </c>
      <c r="K49" s="293">
        <f>INDEX(VOC!$C$155:$K$178,$C49-1,8)</f>
        <v>0.7965278029441833</v>
      </c>
      <c r="L49" s="294">
        <f>INDEX(VOC!$C$155:$K$178,$C49-1,9)</f>
        <v>1.1171619892120361</v>
      </c>
      <c r="M49" s="294">
        <f>INDEX(VOC!$C$155:$L$178,$C49-1,10)</f>
        <v>0.35568332582712175</v>
      </c>
      <c r="O49" s="324"/>
      <c r="P49"/>
      <c r="Q49"/>
      <c r="R49"/>
      <c r="S49"/>
    </row>
    <row r="50" spans="1:19" ht="12.75">
      <c r="A50" s="328"/>
      <c r="B50" s="275" t="s">
        <v>1038</v>
      </c>
      <c r="C50" s="346">
        <f>+$G$7</f>
        <v>12</v>
      </c>
      <c r="D50" s="295">
        <f>INDEX(VOC!$C$155:$K$178,$C50-1,1)</f>
        <v>0.21901670098304749</v>
      </c>
      <c r="E50" s="295">
        <f>INDEX(VOC!$C$155:$K$178,$C50-1,2)</f>
        <v>0.2949881851673126</v>
      </c>
      <c r="F50" s="295">
        <f>INDEX(VOC!$C$155:$K$178,$C50-1,3)</f>
        <v>0.23098289966583252</v>
      </c>
      <c r="G50" s="295">
        <f>INDEX(VOC!$C$155:$K$178,$C50-1,4)</f>
        <v>0.3272627890110016</v>
      </c>
      <c r="H50" s="295">
        <f>INDEX(VOC!$C$155:$K$178,$C50-1,5)</f>
        <v>0.43690571188926697</v>
      </c>
      <c r="I50" s="295">
        <f>INDEX(VOC!$C$155:$K$178,$C50-1,6)</f>
        <v>0.474960595369339</v>
      </c>
      <c r="J50" s="295">
        <f>INDEX(VOC!$C$155:$K$178,$C50-1,7)</f>
        <v>0.6299400925636292</v>
      </c>
      <c r="K50" s="295">
        <f>INDEX(VOC!$C$155:$K$178,$C50-1,8)</f>
        <v>0.9523554444313049</v>
      </c>
      <c r="L50" s="296">
        <f>INDEX(VOC!$C$155:$K$178,$C50-1,9)</f>
        <v>1.3225840330123901</v>
      </c>
      <c r="M50" s="296">
        <f>INDEX(VOC!$C$155:$L$178,$C50-1,10)</f>
        <v>0.44396443992853163</v>
      </c>
      <c r="O50" s="324"/>
      <c r="P50"/>
      <c r="Q50"/>
      <c r="R50"/>
      <c r="S50"/>
    </row>
    <row r="51" spans="1:19" ht="12.75">
      <c r="A51" s="111" t="s">
        <v>778</v>
      </c>
      <c r="B51" s="276" t="s">
        <v>1058</v>
      </c>
      <c r="C51" s="336">
        <f>+$C$8</f>
        <v>7</v>
      </c>
      <c r="D51" s="291">
        <f>INDEX(VOC!$C$179:$K$202,$C51-1,1)</f>
        <v>0.15854330360889435</v>
      </c>
      <c r="E51" s="291">
        <f>INDEX(VOC!$C$179:$K$202,$C51-1,2)</f>
        <v>0.1998269110918045</v>
      </c>
      <c r="F51" s="291">
        <f>INDEX(VOC!$C$179:$K$202,$C51-1,3)</f>
        <v>0.18742059171199799</v>
      </c>
      <c r="G51" s="291">
        <f>INDEX(VOC!$C$179:$K$202,$C51-1,4)</f>
        <v>0.2751254141330719</v>
      </c>
      <c r="H51" s="291">
        <f>INDEX(VOC!$C$179:$K$202,$C51-1,5)</f>
        <v>0.3743410110473633</v>
      </c>
      <c r="I51" s="291">
        <f>INDEX(VOC!$C$179:$K$202,$C51-1,6)</f>
        <v>0.3703078031539917</v>
      </c>
      <c r="J51" s="291">
        <f>INDEX(VOC!$C$179:$K$202,$C51-1,7)</f>
        <v>0.4845217764377594</v>
      </c>
      <c r="K51" s="291">
        <f>INDEX(VOC!$C$179:$K$202,$C51-1,8)</f>
        <v>0.7634580731391907</v>
      </c>
      <c r="L51" s="292">
        <f>INDEX(VOC!$C$179:$K$202,$C51-1,9)</f>
        <v>1.0847160816192627</v>
      </c>
      <c r="M51" s="292">
        <f>INDEX(VOC!$C$179:$L$202,$C51-1,10)</f>
        <v>0.3407379253208637</v>
      </c>
      <c r="O51" s="324"/>
      <c r="P51"/>
      <c r="Q51"/>
      <c r="R51"/>
      <c r="S51"/>
    </row>
    <row r="52" spans="1:19" ht="12.75">
      <c r="A52" s="120" t="str">
        <f>+'Basic Input Data'!$B$11</f>
        <v>Mountainous</v>
      </c>
      <c r="B52" s="277" t="s">
        <v>1035</v>
      </c>
      <c r="C52" s="341">
        <f>+$D$8</f>
        <v>10</v>
      </c>
      <c r="D52" s="293">
        <f>INDEX(VOC!$C$179:$K$202,$C52-1,1)</f>
        <v>0.19374941289424896</v>
      </c>
      <c r="E52" s="293">
        <f>INDEX(VOC!$C$179:$K$202,$C52-1,2)</f>
        <v>0.2551569938659668</v>
      </c>
      <c r="F52" s="293">
        <f>INDEX(VOC!$C$179:$K$202,$C52-1,3)</f>
        <v>0.21195270121097565</v>
      </c>
      <c r="G52" s="293">
        <f>INDEX(VOC!$C$179:$K$202,$C52-1,4)</f>
        <v>0.3050194978713989</v>
      </c>
      <c r="H52" s="293">
        <f>INDEX(VOC!$C$179:$K$202,$C52-1,5)</f>
        <v>0.4103546142578125</v>
      </c>
      <c r="I52" s="293">
        <f>INDEX(VOC!$C$179:$K$202,$C52-1,6)</f>
        <v>0.43314650654792786</v>
      </c>
      <c r="J52" s="293">
        <f>INDEX(VOC!$C$179:$K$202,$C52-1,7)</f>
        <v>0.5720002055168152</v>
      </c>
      <c r="K52" s="293">
        <f>INDEX(VOC!$C$179:$K$202,$C52-1,8)</f>
        <v>0.8768028020858765</v>
      </c>
      <c r="L52" s="294">
        <f>INDEX(VOC!$C$179:$K$202,$C52-1,9)</f>
        <v>1.2271019220352173</v>
      </c>
      <c r="M52" s="294">
        <f>INDEX(VOC!$C$179:$L$202,$C52-1,10)</f>
        <v>0.401882798820734</v>
      </c>
      <c r="O52" s="324"/>
      <c r="P52"/>
      <c r="Q52"/>
      <c r="R52"/>
      <c r="S52"/>
    </row>
    <row r="53" spans="1:19" ht="12.75">
      <c r="A53" s="120" t="s">
        <v>733</v>
      </c>
      <c r="B53" s="277" t="s">
        <v>1036</v>
      </c>
      <c r="C53" s="341">
        <f>+$E$8</f>
        <v>13</v>
      </c>
      <c r="D53" s="293">
        <f>INDEX(VOC!$C$179:$K$202,$C53-1,1)</f>
        <v>0.23515470325946808</v>
      </c>
      <c r="E53" s="293">
        <f>INDEX(VOC!$C$179:$K$202,$C53-1,2)</f>
        <v>0.3196066915988922</v>
      </c>
      <c r="F53" s="293">
        <f>INDEX(VOC!$C$179:$K$202,$C53-1,3)</f>
        <v>0.2445257008075714</v>
      </c>
      <c r="G53" s="293">
        <f>INDEX(VOC!$C$179:$K$202,$C53-1,4)</f>
        <v>0.34396031498908997</v>
      </c>
      <c r="H53" s="293">
        <f>INDEX(VOC!$C$179:$K$202,$C53-1,5)</f>
        <v>0.45651760697364807</v>
      </c>
      <c r="I53" s="293">
        <f>INDEX(VOC!$C$179:$K$202,$C53-1,6)</f>
        <v>0.500476598739624</v>
      </c>
      <c r="J53" s="293">
        <f>INDEX(VOC!$C$179:$K$202,$C53-1,7)</f>
        <v>0.6635640859603882</v>
      </c>
      <c r="K53" s="293">
        <f>INDEX(VOC!$C$179:$K$202,$C53-1,8)</f>
        <v>0.9948065876960754</v>
      </c>
      <c r="L53" s="294">
        <f>INDEX(VOC!$C$179:$K$202,$C53-1,9)</f>
        <v>1.3824130296707153</v>
      </c>
      <c r="M53" s="294">
        <f>INDEX(VOC!$C$179:$L$202,$C53-1,10)</f>
        <v>0.4697533461451531</v>
      </c>
      <c r="O53" s="324"/>
      <c r="P53"/>
      <c r="Q53"/>
      <c r="R53"/>
      <c r="S53"/>
    </row>
    <row r="54" spans="1:19" ht="12.75">
      <c r="A54" s="120" t="str">
        <f>+'Basic Input Data'!$B$18</f>
        <v>Gravel</v>
      </c>
      <c r="B54" s="277" t="s">
        <v>1037</v>
      </c>
      <c r="C54" s="341">
        <f>+$F$8</f>
        <v>17</v>
      </c>
      <c r="D54" s="293">
        <f>INDEX(VOC!$C$179:$K$202,$C54-1,1)</f>
        <v>0.29247310757637024</v>
      </c>
      <c r="E54" s="293">
        <f>INDEX(VOC!$C$179:$K$202,$C54-1,2)</f>
        <v>0.40767720341682434</v>
      </c>
      <c r="F54" s="293">
        <f>INDEX(VOC!$C$179:$K$202,$C54-1,3)</f>
        <v>0.30153828859329224</v>
      </c>
      <c r="G54" s="293">
        <f>INDEX(VOC!$C$179:$K$202,$C54-1,4)</f>
        <v>0.41108158230781555</v>
      </c>
      <c r="H54" s="293">
        <f>INDEX(VOC!$C$179:$K$202,$C54-1,5)</f>
        <v>0.5348500609397888</v>
      </c>
      <c r="I54" s="293">
        <f>INDEX(VOC!$C$179:$K$202,$C54-1,6)</f>
        <v>0.5958797931671143</v>
      </c>
      <c r="J54" s="293">
        <f>INDEX(VOC!$C$179:$K$202,$C54-1,7)</f>
        <v>0.7909992933273315</v>
      </c>
      <c r="K54" s="293">
        <f>INDEX(VOC!$C$179:$K$202,$C54-1,8)</f>
        <v>1.1582460403442383</v>
      </c>
      <c r="L54" s="294">
        <f>INDEX(VOC!$C$179:$K$202,$C54-1,9)</f>
        <v>1.6072410345077515</v>
      </c>
      <c r="M54" s="294">
        <f>INDEX(VOC!$C$179:$L$202,$C54-1,10)</f>
        <v>0.5656367936730384</v>
      </c>
      <c r="O54" s="324"/>
      <c r="P54"/>
      <c r="Q54"/>
      <c r="R54"/>
      <c r="S54"/>
    </row>
    <row r="55" spans="1:19" ht="12.75">
      <c r="A55" s="328"/>
      <c r="B55" s="275" t="s">
        <v>1038</v>
      </c>
      <c r="C55" s="346">
        <f>+$G$8</f>
        <v>22</v>
      </c>
      <c r="D55" s="295">
        <f>INDEX(VOC!$C$179:$K$202,$C55-1,1)</f>
        <v>0.3657039999961853</v>
      </c>
      <c r="E55" s="295">
        <f>INDEX(VOC!$C$179:$K$202,$C55-1,2)</f>
        <v>0.5193275809288025</v>
      </c>
      <c r="F55" s="295">
        <f>INDEX(VOC!$C$179:$K$202,$C55-1,3)</f>
        <v>0.3952568769454956</v>
      </c>
      <c r="G55" s="295">
        <f>INDEX(VOC!$C$179:$K$202,$C55-1,4)</f>
        <v>0.5194131731987</v>
      </c>
      <c r="H55" s="295">
        <f>INDEX(VOC!$C$179:$K$202,$C55-1,5)</f>
        <v>0.6590086221694946</v>
      </c>
      <c r="I55" s="295">
        <f>INDEX(VOC!$C$179:$K$202,$C55-1,6)</f>
        <v>0.7219300866127014</v>
      </c>
      <c r="J55" s="295">
        <f>INDEX(VOC!$C$179:$K$202,$C55-1,7)</f>
        <v>0.9573047161102295</v>
      </c>
      <c r="K55" s="295">
        <f>INDEX(VOC!$C$179:$K$202,$C55-1,8)</f>
        <v>1.3712849617004395</v>
      </c>
      <c r="L55" s="296">
        <f>INDEX(VOC!$C$179:$K$202,$C55-1,9)</f>
        <v>1.9073610305786133</v>
      </c>
      <c r="M55" s="296">
        <f>INDEX(VOC!$C$179:$L$202,$C55-1,10)</f>
        <v>0.6921715050935745</v>
      </c>
      <c r="O55" s="324"/>
      <c r="P55"/>
      <c r="Q55"/>
      <c r="R55"/>
      <c r="S55"/>
    </row>
    <row r="56" spans="1:19" ht="12.75">
      <c r="A56" s="95" t="s">
        <v>778</v>
      </c>
      <c r="B56" s="276" t="s">
        <v>1058</v>
      </c>
      <c r="C56" s="336">
        <f>+$C$9</f>
        <v>10</v>
      </c>
      <c r="D56" s="291">
        <f>INDEX(VOC!$C$203:$K$226,$C56-1,1)</f>
        <v>0.19627590477466583</v>
      </c>
      <c r="E56" s="291">
        <f>INDEX(VOC!$C$203:$K$226,$C56-1,2)</f>
        <v>0.25849971175193787</v>
      </c>
      <c r="F56" s="291">
        <f>INDEX(VOC!$C$203:$K$226,$C56-1,3)</f>
        <v>0.21425779163837433</v>
      </c>
      <c r="G56" s="291">
        <f>INDEX(VOC!$C$203:$K$226,$C56-1,4)</f>
        <v>0.3086300194263458</v>
      </c>
      <c r="H56" s="291">
        <f>INDEX(VOC!$C$203:$K$226,$C56-1,5)</f>
        <v>0.41449740529060364</v>
      </c>
      <c r="I56" s="291">
        <f>INDEX(VOC!$C$203:$K$226,$C56-1,6)</f>
        <v>0.43646320700645447</v>
      </c>
      <c r="J56" s="291">
        <f>INDEX(VOC!$C$203:$K$226,$C56-1,7)</f>
        <v>0.5755491852760315</v>
      </c>
      <c r="K56" s="291">
        <f>INDEX(VOC!$C$203:$K$226,$C56-1,8)</f>
        <v>0.8803102374076843</v>
      </c>
      <c r="L56" s="292">
        <f>INDEX(VOC!$C$203:$K$226,$C56-1,9)</f>
        <v>1.232172966003418</v>
      </c>
      <c r="M56" s="292">
        <f>INDEX(VOC!$C$203:$L$226,$C56-1,10)</f>
        <v>0.4051122145354748</v>
      </c>
      <c r="O56" s="324"/>
      <c r="P56"/>
      <c r="Q56"/>
      <c r="R56"/>
      <c r="S56"/>
    </row>
    <row r="57" spans="1:19" ht="12.75">
      <c r="A57" s="120" t="str">
        <f>+'Basic Input Data'!$B$11</f>
        <v>Mountainous</v>
      </c>
      <c r="B57" s="277" t="s">
        <v>1035</v>
      </c>
      <c r="C57" s="341">
        <f>+$D$9</f>
        <v>13</v>
      </c>
      <c r="D57" s="293">
        <f>INDEX(VOC!$C$203:$K$226,$C57-1,1)</f>
        <v>0.2371537983417511</v>
      </c>
      <c r="E57" s="293">
        <f>INDEX(VOC!$C$203:$K$226,$C57-1,2)</f>
        <v>0.3223656713962555</v>
      </c>
      <c r="F57" s="293">
        <f>INDEX(VOC!$C$203:$K$226,$C57-1,3)</f>
        <v>0.24625949561595917</v>
      </c>
      <c r="G57" s="293">
        <f>INDEX(VOC!$C$203:$K$226,$C57-1,4)</f>
        <v>0.34671229124069214</v>
      </c>
      <c r="H57" s="293">
        <f>INDEX(VOC!$C$203:$K$226,$C57-1,5)</f>
        <v>0.45965659618377686</v>
      </c>
      <c r="I57" s="293">
        <f>INDEX(VOC!$C$203:$K$226,$C57-1,6)</f>
        <v>0.5029649138450623</v>
      </c>
      <c r="J57" s="293">
        <f>INDEX(VOC!$C$203:$K$226,$C57-1,7)</f>
        <v>0.666229784488678</v>
      </c>
      <c r="K57" s="293">
        <f>INDEX(VOC!$C$203:$K$226,$C57-1,8)</f>
        <v>0.9974096417427063</v>
      </c>
      <c r="L57" s="294">
        <f>INDEX(VOC!$C$203:$K$226,$C57-1,9)</f>
        <v>1.3857240676879883</v>
      </c>
      <c r="M57" s="294">
        <f>INDEX(VOC!$C$203:$L$226,$C57-1,10)</f>
        <v>0.4722349388897419</v>
      </c>
      <c r="O57" s="324"/>
      <c r="P57"/>
      <c r="Q57"/>
      <c r="R57"/>
      <c r="S57"/>
    </row>
    <row r="58" spans="1:19" ht="12.75">
      <c r="A58" s="96" t="s">
        <v>743</v>
      </c>
      <c r="B58" s="277" t="s">
        <v>1036</v>
      </c>
      <c r="C58" s="341">
        <f>+$E$9</f>
        <v>16</v>
      </c>
      <c r="D58" s="293">
        <f>INDEX(VOC!$C$203:$K$226,$C58-1,1)</f>
        <v>0.2795979976654053</v>
      </c>
      <c r="E58" s="293">
        <f>INDEX(VOC!$C$203:$K$226,$C58-1,2)</f>
        <v>0.3878937065601349</v>
      </c>
      <c r="F58" s="293">
        <f>INDEX(VOC!$C$203:$K$226,$C58-1,3)</f>
        <v>0.2871207892894745</v>
      </c>
      <c r="G58" s="293">
        <f>INDEX(VOC!$C$203:$K$226,$C58-1,4)</f>
        <v>0.39477261900901794</v>
      </c>
      <c r="H58" s="293">
        <f>INDEX(VOC!$C$203:$K$226,$C58-1,5)</f>
        <v>0.5158969759941101</v>
      </c>
      <c r="I58" s="293">
        <f>INDEX(VOC!$C$203:$K$226,$C58-1,6)</f>
        <v>0.5733600854873657</v>
      </c>
      <c r="J58" s="293">
        <f>INDEX(VOC!$C$203:$K$226,$C58-1,7)</f>
        <v>0.760642945766449</v>
      </c>
      <c r="K58" s="293">
        <f>INDEX(VOC!$C$203:$K$226,$C58-1,8)</f>
        <v>1.1187329292297363</v>
      </c>
      <c r="L58" s="294">
        <f>INDEX(VOC!$C$203:$K$226,$C58-1,9)</f>
        <v>1.5516400337219238</v>
      </c>
      <c r="M58" s="294">
        <f>INDEX(VOC!$C$203:$L$226,$C58-1,10)</f>
        <v>0.5431115806102753</v>
      </c>
      <c r="O58" s="324"/>
      <c r="P58"/>
      <c r="Q58"/>
      <c r="R58"/>
      <c r="S58"/>
    </row>
    <row r="59" spans="1:19" ht="12.75">
      <c r="A59" s="96" t="str">
        <f>+'Basic Input Data'!$B$19</f>
        <v>Earth</v>
      </c>
      <c r="B59" s="277" t="s">
        <v>1037</v>
      </c>
      <c r="C59" s="341">
        <f>+$F$9</f>
        <v>20</v>
      </c>
      <c r="D59" s="293">
        <f>INDEX(VOC!$C$203:$K$226,$C59-1,1)</f>
        <v>0.33717072010040283</v>
      </c>
      <c r="E59" s="293">
        <f>INDEX(VOC!$C$203:$K$226,$C59-1,2)</f>
        <v>0.47593459486961365</v>
      </c>
      <c r="F59" s="293">
        <f>INDEX(VOC!$C$203:$K$226,$C59-1,3)</f>
        <v>0.35526588559150696</v>
      </c>
      <c r="G59" s="293">
        <f>INDEX(VOC!$C$203:$K$226,$C59-1,4)</f>
        <v>0.47386792302131653</v>
      </c>
      <c r="H59" s="293">
        <f>INDEX(VOC!$C$203:$K$226,$C59-1,5)</f>
        <v>0.6071013808250427</v>
      </c>
      <c r="I59" s="293">
        <f>INDEX(VOC!$C$203:$K$226,$C59-1,6)</f>
        <v>0.6719866394996643</v>
      </c>
      <c r="J59" s="293">
        <f>INDEX(VOC!$C$203:$K$226,$C59-1,7)</f>
        <v>0.891377866268158</v>
      </c>
      <c r="K59" s="293">
        <f>INDEX(VOC!$C$203:$K$226,$C59-1,8)</f>
        <v>1.2863209247589111</v>
      </c>
      <c r="L59" s="294">
        <f>INDEX(VOC!$C$203:$K$226,$C59-1,9)</f>
        <v>1.7865890264511108</v>
      </c>
      <c r="M59" s="294">
        <f>INDEX(VOC!$C$203:$L$226,$C59-1,10)</f>
        <v>0.6419512701034545</v>
      </c>
      <c r="O59" s="324"/>
      <c r="P59"/>
      <c r="Q59"/>
      <c r="R59"/>
      <c r="S59"/>
    </row>
    <row r="60" spans="1:19" ht="12.75">
      <c r="A60" s="275"/>
      <c r="B60" s="275" t="s">
        <v>1038</v>
      </c>
      <c r="C60" s="346">
        <f>+$G$9</f>
        <v>25</v>
      </c>
      <c r="D60" s="295">
        <f>INDEX(VOC!$C$203:$K$226,$C60-1,1)</f>
        <v>0.41090548038482666</v>
      </c>
      <c r="E60" s="295">
        <f>INDEX(VOC!$C$203:$K$226,$C60-1,2)</f>
        <v>0.5883039236068726</v>
      </c>
      <c r="F60" s="295">
        <f>INDEX(VOC!$C$203:$K$226,$C60-1,3)</f>
        <v>0.46666160225868225</v>
      </c>
      <c r="G60" s="295">
        <f>INDEX(VOC!$C$203:$K$226,$C60-1,4)</f>
        <v>0.6008942127227783</v>
      </c>
      <c r="H60" s="295">
        <f>INDEX(VOC!$C$203:$K$226,$C60-1,5)</f>
        <v>0.7510793209075928</v>
      </c>
      <c r="I60" s="295">
        <f>INDEX(VOC!$C$203:$K$226,$C60-1,6)</f>
        <v>0.8013346195220947</v>
      </c>
      <c r="J60" s="295">
        <f>INDEX(VOC!$C$203:$K$226,$C60-1,7)</f>
        <v>1.0611799955368042</v>
      </c>
      <c r="K60" s="295">
        <f>INDEX(VOC!$C$203:$K$226,$C60-1,8)</f>
        <v>1.5045820474624634</v>
      </c>
      <c r="L60" s="296">
        <f>INDEX(VOC!$C$203:$K$226,$C60-1,9)</f>
        <v>2.0951318740844727</v>
      </c>
      <c r="M60" s="296">
        <f>INDEX(VOC!$C$203:$L$226,$C60-1,10)</f>
        <v>0.7723537310957909</v>
      </c>
      <c r="O60" s="324"/>
      <c r="P60"/>
      <c r="Q60"/>
      <c r="R60"/>
      <c r="S60"/>
    </row>
    <row r="61" spans="1:19" ht="12.75">
      <c r="A61" s="16"/>
      <c r="O61" s="324"/>
      <c r="P61"/>
      <c r="Q61"/>
      <c r="R61"/>
      <c r="S61"/>
    </row>
    <row r="62" spans="1:19" ht="12.75">
      <c r="A62" s="281" t="s">
        <v>1044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2"/>
      <c r="O62" s="324"/>
      <c r="P62"/>
      <c r="Q62"/>
      <c r="R62"/>
      <c r="S62"/>
    </row>
    <row r="63" spans="1:19" ht="25.5">
      <c r="A63" s="276" t="s">
        <v>1059</v>
      </c>
      <c r="B63" s="277" t="s">
        <v>26</v>
      </c>
      <c r="C63" s="289" t="s">
        <v>838</v>
      </c>
      <c r="D63" s="354" t="str">
        <f>+'Calibration Data'!$A$13</f>
        <v>Car</v>
      </c>
      <c r="E63" s="355" t="str">
        <f>+'Calibration Data'!$A$14</f>
        <v>Pickup</v>
      </c>
      <c r="F63" s="355" t="str">
        <f>+'Calibration Data'!$A$15</f>
        <v>Small Bus</v>
      </c>
      <c r="G63" s="355" t="str">
        <f>+'Calibration Data'!$A$16</f>
        <v>Medium Bus</v>
      </c>
      <c r="H63" s="355" t="str">
        <f>+'Calibration Data'!$A$17</f>
        <v>Large Bus</v>
      </c>
      <c r="I63" s="355" t="str">
        <f>+'Calibration Data'!$A$18</f>
        <v>Light Truck</v>
      </c>
      <c r="J63" s="355" t="str">
        <f>+'Calibration Data'!$A$19</f>
        <v>Medium Truck</v>
      </c>
      <c r="K63" s="355" t="str">
        <f>+'Calibration Data'!$A$20</f>
        <v>Heavy Truck</v>
      </c>
      <c r="L63" s="352" t="str">
        <f>+'Calibration Data'!$A$21</f>
        <v>Articulated Truck</v>
      </c>
      <c r="M63" s="333" t="s">
        <v>1060</v>
      </c>
      <c r="O63" s="324"/>
      <c r="P63"/>
      <c r="Q63"/>
      <c r="R63"/>
      <c r="S63"/>
    </row>
    <row r="64" spans="1:19" ht="12.75">
      <c r="A64" s="277" t="s">
        <v>12</v>
      </c>
      <c r="B64" s="277" t="s">
        <v>1039</v>
      </c>
      <c r="C64" s="289" t="s">
        <v>822</v>
      </c>
      <c r="D64" s="278" t="s">
        <v>705</v>
      </c>
      <c r="E64" s="279" t="s">
        <v>705</v>
      </c>
      <c r="F64" s="279" t="s">
        <v>705</v>
      </c>
      <c r="G64" s="279" t="s">
        <v>705</v>
      </c>
      <c r="H64" s="279" t="s">
        <v>705</v>
      </c>
      <c r="I64" s="279" t="s">
        <v>705</v>
      </c>
      <c r="J64" s="279" t="s">
        <v>705</v>
      </c>
      <c r="K64" s="279" t="s">
        <v>705</v>
      </c>
      <c r="L64" s="279" t="s">
        <v>705</v>
      </c>
      <c r="M64" s="307" t="s">
        <v>705</v>
      </c>
      <c r="O64" s="324"/>
      <c r="P64"/>
      <c r="Q64"/>
      <c r="R64"/>
      <c r="S64"/>
    </row>
    <row r="65" spans="1:19" ht="12.75">
      <c r="A65" s="111" t="s">
        <v>715</v>
      </c>
      <c r="B65" s="276" t="s">
        <v>1058</v>
      </c>
      <c r="C65" s="336">
        <f>+$C$7</f>
        <v>2</v>
      </c>
      <c r="D65" s="312">
        <f>INDEX(Speeds!$C$11:$K$34,$C65-1,1)</f>
        <v>85.40911865234375</v>
      </c>
      <c r="E65" s="312">
        <f>INDEX(Speeds!$C$11:$K$34,$C65-1,2)</f>
        <v>77.72944641113281</v>
      </c>
      <c r="F65" s="312">
        <f>INDEX(Speeds!$C$11:$K$34,$C65-1,3)</f>
        <v>79.92790985107422</v>
      </c>
      <c r="G65" s="312">
        <f>INDEX(Speeds!$C$11:$K$34,$C65-1,4)</f>
        <v>72.48262023925781</v>
      </c>
      <c r="H65" s="312">
        <f>INDEX(Speeds!$C$11:$K$34,$C65-1,5)</f>
        <v>72.28175354003906</v>
      </c>
      <c r="I65" s="312">
        <f>INDEX(Speeds!$C$11:$K$34,$C65-1,6)</f>
        <v>73.63672637939453</v>
      </c>
      <c r="J65" s="312">
        <f>INDEX(Speeds!$C$11:$K$34,$C65-1,7)</f>
        <v>68.49252319335938</v>
      </c>
      <c r="K65" s="312">
        <f>INDEX(Speeds!$C$11:$K$34,$C65-1,8)</f>
        <v>58.67621994018555</v>
      </c>
      <c r="L65" s="313">
        <f>INDEX(Speeds!$C$11:$K$34,$C65-1,9)</f>
        <v>71.75285339355469</v>
      </c>
      <c r="M65" s="313">
        <f>INDEX(Speeds!$C$11:$L$34,$C65-1,10)</f>
        <v>76.21985919952392</v>
      </c>
      <c r="O65" s="324"/>
      <c r="P65"/>
      <c r="Q65"/>
      <c r="R65"/>
      <c r="S65"/>
    </row>
    <row r="66" spans="1:19" ht="12.75">
      <c r="A66" s="120" t="str">
        <f>+'Basic Input Data'!$B$10</f>
        <v>Rolling</v>
      </c>
      <c r="B66" s="277" t="s">
        <v>1035</v>
      </c>
      <c r="C66" s="341">
        <f>+$D$7</f>
        <v>3</v>
      </c>
      <c r="D66" s="308">
        <f>INDEX(Speeds!$C$11:$K$34,$C66-1,1)</f>
        <v>84.99989318847656</v>
      </c>
      <c r="E66" s="308">
        <f>INDEX(Speeds!$C$11:$K$34,$C66-1,2)</f>
        <v>77.183837890625</v>
      </c>
      <c r="F66" s="308">
        <f>INDEX(Speeds!$C$11:$K$34,$C66-1,3)</f>
        <v>79.46607971191406</v>
      </c>
      <c r="G66" s="308">
        <f>INDEX(Speeds!$C$11:$K$34,$C66-1,4)</f>
        <v>72.08480834960938</v>
      </c>
      <c r="H66" s="308">
        <f>INDEX(Speeds!$C$11:$K$34,$C66-1,5)</f>
        <v>71.86151123046875</v>
      </c>
      <c r="I66" s="308">
        <f>INDEX(Speeds!$C$11:$K$34,$C66-1,6)</f>
        <v>72.90077209472656</v>
      </c>
      <c r="J66" s="308">
        <f>INDEX(Speeds!$C$11:$K$34,$C66-1,7)</f>
        <v>67.70870208740234</v>
      </c>
      <c r="K66" s="308">
        <f>INDEX(Speeds!$C$11:$K$34,$C66-1,8)</f>
        <v>58.00701141357422</v>
      </c>
      <c r="L66" s="309">
        <f>INDEX(Speeds!$C$11:$K$34,$C66-1,9)</f>
        <v>70.54959106445312</v>
      </c>
      <c r="M66" s="309">
        <f>INDEX(Speeds!$C$11:$L$34,$C66-1,10)</f>
        <v>75.62183631896973</v>
      </c>
      <c r="O66" s="324"/>
      <c r="P66"/>
      <c r="Q66"/>
      <c r="R66"/>
      <c r="S66"/>
    </row>
    <row r="67" spans="1:19" ht="12.75">
      <c r="A67" s="120" t="s">
        <v>721</v>
      </c>
      <c r="B67" s="277" t="s">
        <v>1036</v>
      </c>
      <c r="C67" s="341">
        <f>+$E$7</f>
        <v>4</v>
      </c>
      <c r="D67" s="308">
        <f>INDEX(Speeds!$C$11:$K$34,$C67-1,1)</f>
        <v>84.24736022949219</v>
      </c>
      <c r="E67" s="308">
        <f>INDEX(Speeds!$C$11:$K$34,$C67-1,2)</f>
        <v>76.2561264038086</v>
      </c>
      <c r="F67" s="308">
        <f>INDEX(Speeds!$C$11:$K$34,$C67-1,3)</f>
        <v>78.51141357421875</v>
      </c>
      <c r="G67" s="308">
        <f>INDEX(Speeds!$C$11:$K$34,$C67-1,4)</f>
        <v>71.36549377441406</v>
      </c>
      <c r="H67" s="308">
        <f>INDEX(Speeds!$C$11:$K$34,$C67-1,5)</f>
        <v>71.12220001220703</v>
      </c>
      <c r="I67" s="308">
        <f>INDEX(Speeds!$C$11:$K$34,$C67-1,6)</f>
        <v>71.59127807617188</v>
      </c>
      <c r="J67" s="308">
        <f>INDEX(Speeds!$C$11:$K$34,$C67-1,7)</f>
        <v>66.35991668701172</v>
      </c>
      <c r="K67" s="308">
        <f>INDEX(Speeds!$C$11:$K$34,$C67-1,8)</f>
        <v>57.008758544921875</v>
      </c>
      <c r="L67" s="309">
        <f>INDEX(Speeds!$C$11:$K$34,$C67-1,9)</f>
        <v>68.01573944091797</v>
      </c>
      <c r="M67" s="309">
        <f>INDEX(Speeds!$C$11:$L$34,$C67-1,10)</f>
        <v>74.5538304901123</v>
      </c>
      <c r="O67" s="324"/>
      <c r="P67"/>
      <c r="Q67"/>
      <c r="R67"/>
      <c r="S67"/>
    </row>
    <row r="68" spans="1:19" ht="12.75">
      <c r="A68" s="120" t="str">
        <f>+'Basic Input Data'!$B$19</f>
        <v>Earth</v>
      </c>
      <c r="B68" s="277" t="s">
        <v>1037</v>
      </c>
      <c r="C68" s="341">
        <f>+$F$7</f>
        <v>8</v>
      </c>
      <c r="D68" s="308">
        <f>INDEX(Speeds!$C$11:$K$34,$C68-1,1)</f>
        <v>75.6401596069336</v>
      </c>
      <c r="E68" s="308">
        <f>INDEX(Speeds!$C$11:$K$34,$C68-1,2)</f>
        <v>67.67558288574219</v>
      </c>
      <c r="F68" s="308">
        <f>INDEX(Speeds!$C$11:$K$34,$C68-1,3)</f>
        <v>67.68830108642578</v>
      </c>
      <c r="G68" s="308">
        <f>INDEX(Speeds!$C$11:$K$34,$C68-1,4)</f>
        <v>63.454708099365234</v>
      </c>
      <c r="H68" s="308">
        <f>INDEX(Speeds!$C$11:$K$34,$C68-1,5)</f>
        <v>63.21112060546875</v>
      </c>
      <c r="I68" s="308">
        <f>INDEX(Speeds!$C$11:$K$34,$C68-1,6)</f>
        <v>60.35606002807617</v>
      </c>
      <c r="J68" s="308">
        <f>INDEX(Speeds!$C$11:$K$34,$C68-1,7)</f>
        <v>55.505409240722656</v>
      </c>
      <c r="K68" s="308">
        <f>INDEX(Speeds!$C$11:$K$34,$C68-1,8)</f>
        <v>49.56657028198242</v>
      </c>
      <c r="L68" s="309">
        <f>INDEX(Speeds!$C$11:$K$34,$C68-1,9)</f>
        <v>48.882808685302734</v>
      </c>
      <c r="M68" s="309">
        <f>INDEX(Speeds!$C$11:$L$34,$C68-1,10)</f>
        <v>64.75392810821533</v>
      </c>
      <c r="O68" s="324"/>
      <c r="P68"/>
      <c r="Q68"/>
      <c r="R68"/>
      <c r="S68"/>
    </row>
    <row r="69" spans="1:19" ht="12.75">
      <c r="A69" s="328"/>
      <c r="B69" s="275" t="s">
        <v>1038</v>
      </c>
      <c r="C69" s="346">
        <f>+$G$7</f>
        <v>12</v>
      </c>
      <c r="D69" s="310">
        <f>INDEX(Speeds!$C$11:$K$34,$C69-1,1)</f>
        <v>61.32646179199219</v>
      </c>
      <c r="E69" s="310">
        <f>INDEX(Speeds!$C$11:$K$34,$C69-1,2)</f>
        <v>55.141231536865234</v>
      </c>
      <c r="F69" s="310">
        <f>INDEX(Speeds!$C$11:$K$34,$C69-1,3)</f>
        <v>52.5611686706543</v>
      </c>
      <c r="G69" s="310">
        <f>INDEX(Speeds!$C$11:$K$34,$C69-1,4)</f>
        <v>50.999549865722656</v>
      </c>
      <c r="H69" s="310">
        <f>INDEX(Speeds!$C$11:$K$34,$C69-1,5)</f>
        <v>50.864559173583984</v>
      </c>
      <c r="I69" s="310">
        <f>INDEX(Speeds!$C$11:$K$34,$C69-1,6)</f>
        <v>46.90776062011719</v>
      </c>
      <c r="J69" s="310">
        <f>INDEX(Speeds!$C$11:$K$34,$C69-1,7)</f>
        <v>43.06045913696289</v>
      </c>
      <c r="K69" s="310">
        <f>INDEX(Speeds!$C$11:$K$34,$C69-1,8)</f>
        <v>40.28160095214844</v>
      </c>
      <c r="L69" s="311">
        <f>INDEX(Speeds!$C$11:$K$34,$C69-1,9)</f>
        <v>34.324241638183594</v>
      </c>
      <c r="M69" s="311">
        <f>INDEX(Speeds!$C$11:$L$34,$C69-1,10)</f>
        <v>51.60344860076904</v>
      </c>
      <c r="O69" s="324"/>
      <c r="P69"/>
      <c r="Q69"/>
      <c r="R69"/>
      <c r="S69"/>
    </row>
    <row r="70" spans="1:19" ht="12.75">
      <c r="A70" s="111" t="s">
        <v>715</v>
      </c>
      <c r="B70" s="276" t="s">
        <v>1058</v>
      </c>
      <c r="C70" s="336">
        <f>+$C$8</f>
        <v>7</v>
      </c>
      <c r="D70" s="312">
        <f>INDEX(Speeds!$C$35:$K$58,$C70-1,1)</f>
        <v>70.15023040771484</v>
      </c>
      <c r="E70" s="312">
        <f>INDEX(Speeds!$C$35:$K$58,$C70-1,2)</f>
        <v>63.117530822753906</v>
      </c>
      <c r="F70" s="312">
        <f>INDEX(Speeds!$C$35:$K$58,$C70-1,3)</f>
        <v>64.29187774658203</v>
      </c>
      <c r="G70" s="312">
        <f>INDEX(Speeds!$C$35:$K$58,$C70-1,4)</f>
        <v>59.520469665527344</v>
      </c>
      <c r="H70" s="312">
        <f>INDEX(Speeds!$C$35:$K$58,$C70-1,5)</f>
        <v>59.3390998840332</v>
      </c>
      <c r="I70" s="312">
        <f>INDEX(Speeds!$C$35:$K$58,$C70-1,6)</f>
        <v>58.74884033203125</v>
      </c>
      <c r="J70" s="312">
        <f>INDEX(Speeds!$C$35:$K$58,$C70-1,7)</f>
        <v>54.08517074584961</v>
      </c>
      <c r="K70" s="312">
        <f>INDEX(Speeds!$C$35:$K$58,$C70-1,8)</f>
        <v>48.74081039428711</v>
      </c>
      <c r="L70" s="313">
        <f>INDEX(Speeds!$C$35:$K$58,$C70-1,9)</f>
        <v>44.80546951293945</v>
      </c>
      <c r="M70" s="313">
        <f>INDEX(Speeds!$C$35:$L$58,$C70-1,10)</f>
        <v>61.129369277954105</v>
      </c>
      <c r="O70" s="324"/>
      <c r="P70"/>
      <c r="Q70"/>
      <c r="R70"/>
      <c r="S70"/>
    </row>
    <row r="71" spans="1:19" ht="12.75">
      <c r="A71" s="120" t="str">
        <f>+'Basic Input Data'!$B$10</f>
        <v>Rolling</v>
      </c>
      <c r="B71" s="277" t="s">
        <v>1035</v>
      </c>
      <c r="C71" s="341">
        <f>+$D$8</f>
        <v>10</v>
      </c>
      <c r="D71" s="308">
        <f>INDEX(Speeds!$C$35:$K$58,$C71-1,1)</f>
        <v>63.63964080810547</v>
      </c>
      <c r="E71" s="308">
        <f>INDEX(Speeds!$C$35:$K$58,$C71-1,2)</f>
        <v>56.9959602355957</v>
      </c>
      <c r="F71" s="308">
        <f>INDEX(Speeds!$C$35:$K$58,$C71-1,3)</f>
        <v>56.42654037475586</v>
      </c>
      <c r="G71" s="308">
        <f>INDEX(Speeds!$C$35:$K$58,$C71-1,4)</f>
        <v>53.54631042480469</v>
      </c>
      <c r="H71" s="308">
        <f>INDEX(Speeds!$C$35:$K$58,$C71-1,5)</f>
        <v>53.399688720703125</v>
      </c>
      <c r="I71" s="308">
        <f>INDEX(Speeds!$C$35:$K$58,$C71-1,6)</f>
        <v>50.80873107910156</v>
      </c>
      <c r="J71" s="308">
        <f>INDEX(Speeds!$C$35:$K$58,$C71-1,7)</f>
        <v>46.64841079711914</v>
      </c>
      <c r="K71" s="308">
        <f>INDEX(Speeds!$C$35:$K$58,$C71-1,8)</f>
        <v>43.14706039428711</v>
      </c>
      <c r="L71" s="309">
        <f>INDEX(Speeds!$C$35:$K$58,$C71-1,9)</f>
        <v>37.7069206237793</v>
      </c>
      <c r="M71" s="309">
        <f>INDEX(Speeds!$C$35:$L$58,$C71-1,10)</f>
        <v>54.38244411468506</v>
      </c>
      <c r="O71" s="324"/>
      <c r="P71"/>
      <c r="Q71"/>
      <c r="R71"/>
      <c r="S71"/>
    </row>
    <row r="72" spans="1:19" ht="12.75">
      <c r="A72" s="120" t="s">
        <v>733</v>
      </c>
      <c r="B72" s="277" t="s">
        <v>1036</v>
      </c>
      <c r="C72" s="341">
        <f>+$E$8</f>
        <v>13</v>
      </c>
      <c r="D72" s="308">
        <f>INDEX(Speeds!$C$35:$K$58,$C72-1,1)</f>
        <v>55.47209930419922</v>
      </c>
      <c r="E72" s="308">
        <f>INDEX(Speeds!$C$35:$K$58,$C72-1,2)</f>
        <v>49.84006118774414</v>
      </c>
      <c r="F72" s="308">
        <f>INDEX(Speeds!$C$35:$K$58,$C72-1,3)</f>
        <v>47.799560546875</v>
      </c>
      <c r="G72" s="308">
        <f>INDEX(Speeds!$C$35:$K$58,$C72-1,4)</f>
        <v>46.33700180053711</v>
      </c>
      <c r="H72" s="308">
        <f>INDEX(Speeds!$C$35:$K$58,$C72-1,5)</f>
        <v>46.24201965332031</v>
      </c>
      <c r="I72" s="308">
        <f>INDEX(Speeds!$C$35:$K$58,$C72-1,6)</f>
        <v>42.90121841430664</v>
      </c>
      <c r="J72" s="308">
        <f>INDEX(Speeds!$C$35:$K$58,$C72-1,7)</f>
        <v>39.37131881713867</v>
      </c>
      <c r="K72" s="308">
        <f>INDEX(Speeds!$C$35:$K$58,$C72-1,8)</f>
        <v>37.308570861816406</v>
      </c>
      <c r="L72" s="309">
        <f>INDEX(Speeds!$C$35:$K$58,$C72-1,9)</f>
        <v>30.883359909057617</v>
      </c>
      <c r="M72" s="309">
        <f>INDEX(Speeds!$C$35:$L$58,$C72-1,10)</f>
        <v>46.859301471710204</v>
      </c>
      <c r="O72" s="324"/>
      <c r="P72"/>
      <c r="Q72"/>
      <c r="R72"/>
      <c r="S72"/>
    </row>
    <row r="73" spans="1:19" ht="12.75">
      <c r="A73" s="120">
        <f>+'Basic Input Data'!$B$20</f>
        <v>0</v>
      </c>
      <c r="B73" s="277" t="s">
        <v>1037</v>
      </c>
      <c r="C73" s="341">
        <f>+$F$8</f>
        <v>17</v>
      </c>
      <c r="D73" s="308">
        <f>INDEX(Speeds!$C$35:$K$58,$C73-1,1)</f>
        <v>45.52463912963867</v>
      </c>
      <c r="E73" s="308">
        <f>INDEX(Speeds!$C$35:$K$58,$C73-1,2)</f>
        <v>41.23202133178711</v>
      </c>
      <c r="F73" s="308">
        <f>INDEX(Speeds!$C$35:$K$58,$C73-1,3)</f>
        <v>38.40156936645508</v>
      </c>
      <c r="G73" s="308">
        <f>INDEX(Speeds!$C$35:$K$58,$C73-1,4)</f>
        <v>37.82202911376953</v>
      </c>
      <c r="H73" s="308">
        <f>INDEX(Speeds!$C$35:$K$58,$C73-1,5)</f>
        <v>37.774478912353516</v>
      </c>
      <c r="I73" s="308">
        <f>INDEX(Speeds!$C$35:$K$58,$C73-1,6)</f>
        <v>34.542049407958984</v>
      </c>
      <c r="J73" s="308">
        <f>INDEX(Speeds!$C$35:$K$58,$C73-1,7)</f>
        <v>31.718740463256836</v>
      </c>
      <c r="K73" s="308">
        <f>INDEX(Speeds!$C$35:$K$58,$C73-1,8)</f>
        <v>30.707609176635742</v>
      </c>
      <c r="L73" s="309">
        <f>INDEX(Speeds!$C$35:$K$58,$C73-1,9)</f>
        <v>24.248699188232422</v>
      </c>
      <c r="M73" s="309">
        <f>INDEX(Speeds!$C$35:$L$58,$C73-1,10)</f>
        <v>38.248202571868894</v>
      </c>
      <c r="O73" s="324"/>
      <c r="P73"/>
      <c r="Q73"/>
      <c r="R73"/>
      <c r="S73"/>
    </row>
    <row r="74" spans="1:19" ht="12.75">
      <c r="A74" s="328"/>
      <c r="B74" s="275" t="s">
        <v>1038</v>
      </c>
      <c r="C74" s="346">
        <f>+$G$8</f>
        <v>22</v>
      </c>
      <c r="D74" s="310">
        <f>INDEX(Speeds!$C$35:$K$58,$C74-1,1)</f>
        <v>36.31317901611328</v>
      </c>
      <c r="E74" s="310">
        <f>INDEX(Speeds!$C$35:$K$58,$C74-1,2)</f>
        <v>33.14297103881836</v>
      </c>
      <c r="F74" s="310">
        <f>INDEX(Speeds!$C$35:$K$58,$C74-1,3)</f>
        <v>30.295040130615234</v>
      </c>
      <c r="G74" s="310">
        <f>INDEX(Speeds!$C$35:$K$58,$C74-1,4)</f>
        <v>30.085420608520508</v>
      </c>
      <c r="H74" s="310">
        <f>INDEX(Speeds!$C$35:$K$58,$C74-1,5)</f>
        <v>30.064289093017578</v>
      </c>
      <c r="I74" s="310">
        <f>INDEX(Speeds!$C$35:$K$58,$C74-1,6)</f>
        <v>27.341129302978516</v>
      </c>
      <c r="J74" s="310">
        <f>INDEX(Speeds!$C$35:$K$58,$C74-1,7)</f>
        <v>25.12632942199707</v>
      </c>
      <c r="K74" s="310">
        <f>INDEX(Speeds!$C$35:$K$58,$C74-1,8)</f>
        <v>24.66744041442871</v>
      </c>
      <c r="L74" s="311">
        <f>INDEX(Speeds!$C$35:$K$58,$C74-1,9)</f>
        <v>18.914949417114258</v>
      </c>
      <c r="M74" s="311">
        <f>INDEX(Speeds!$C$35:$L$58,$C74-1,10)</f>
        <v>30.475454235076903</v>
      </c>
      <c r="O74" s="324"/>
      <c r="P74"/>
      <c r="Q74"/>
      <c r="R74"/>
      <c r="S74"/>
    </row>
    <row r="75" spans="1:19" ht="12.75">
      <c r="A75" s="111" t="s">
        <v>715</v>
      </c>
      <c r="B75" s="276" t="s">
        <v>1058</v>
      </c>
      <c r="C75" s="336">
        <f>+$C$9</f>
        <v>10</v>
      </c>
      <c r="D75" s="312">
        <f>INDEX(Speeds!$C$59:$K$82,$C75-1,1)</f>
        <v>59.61008071899414</v>
      </c>
      <c r="E75" s="312">
        <f>INDEX(Speeds!$C$59:$K$82,$C75-1,2)</f>
        <v>53.36314010620117</v>
      </c>
      <c r="F75" s="312">
        <f>INDEX(Speeds!$C$59:$K$82,$C75-1,3)</f>
        <v>53.293548583984375</v>
      </c>
      <c r="G75" s="312">
        <f>INDEX(Speeds!$C$59:$K$82,$C75-1,4)</f>
        <v>50.12976837158203</v>
      </c>
      <c r="H75" s="312">
        <f>INDEX(Speeds!$C$59:$K$82,$C75-1,5)</f>
        <v>50.01802062988281</v>
      </c>
      <c r="I75" s="312">
        <f>INDEX(Speeds!$C$59:$K$82,$C75-1,6)</f>
        <v>48.528099060058594</v>
      </c>
      <c r="J75" s="312">
        <f>INDEX(Speeds!$C$59:$K$82,$C75-1,7)</f>
        <v>44.462249755859375</v>
      </c>
      <c r="K75" s="312">
        <f>INDEX(Speeds!$C$59:$K$82,$C75-1,8)</f>
        <v>41.49966049194336</v>
      </c>
      <c r="L75" s="313">
        <f>INDEX(Speeds!$C$59:$K$82,$C75-1,9)</f>
        <v>36.38100051879883</v>
      </c>
      <c r="M75" s="313">
        <f>INDEX(Speeds!$C$59:$L$82,$C75-1,10)</f>
        <v>51.30060043334961</v>
      </c>
      <c r="O75" s="324"/>
      <c r="P75"/>
      <c r="Q75"/>
      <c r="R75"/>
      <c r="S75"/>
    </row>
    <row r="76" spans="1:19" ht="12.75">
      <c r="A76" s="120" t="str">
        <f>+'Basic Input Data'!$B$10</f>
        <v>Rolling</v>
      </c>
      <c r="B76" s="277" t="s">
        <v>1035</v>
      </c>
      <c r="C76" s="341">
        <f>+$D$9</f>
        <v>13</v>
      </c>
      <c r="D76" s="308">
        <f>INDEX(Speeds!$C$59:$K$82,$C76-1,1)</f>
        <v>53.220211029052734</v>
      </c>
      <c r="E76" s="308">
        <f>INDEX(Speeds!$C$59:$K$82,$C76-1,2)</f>
        <v>47.692039489746094</v>
      </c>
      <c r="F76" s="308">
        <f>INDEX(Speeds!$C$59:$K$82,$C76-1,3)</f>
        <v>46.268001556396484</v>
      </c>
      <c r="G76" s="308">
        <f>INDEX(Speeds!$C$59:$K$82,$C76-1,4)</f>
        <v>44.49163818359375</v>
      </c>
      <c r="H76" s="308">
        <f>INDEX(Speeds!$C$59:$K$82,$C76-1,5)</f>
        <v>44.41202926635742</v>
      </c>
      <c r="I76" s="308">
        <f>INDEX(Speeds!$C$59:$K$82,$C76-1,6)</f>
        <v>41.75312042236328</v>
      </c>
      <c r="J76" s="308">
        <f>INDEX(Speeds!$C$59:$K$82,$C76-1,7)</f>
        <v>38.26081848144531</v>
      </c>
      <c r="K76" s="308">
        <f>INDEX(Speeds!$C$59:$K$82,$C76-1,8)</f>
        <v>36.40427017211914</v>
      </c>
      <c r="L76" s="309">
        <f>INDEX(Speeds!$C$59:$K$82,$C76-1,9)</f>
        <v>30.379840850830078</v>
      </c>
      <c r="M76" s="309">
        <f>INDEX(Speeds!$C$59:$L$82,$C76-1,10)</f>
        <v>45.172015037536625</v>
      </c>
      <c r="O76" s="324"/>
      <c r="P76"/>
      <c r="Q76"/>
      <c r="R76"/>
      <c r="S76"/>
    </row>
    <row r="77" spans="1:19" ht="12.75">
      <c r="A77" s="120" t="s">
        <v>743</v>
      </c>
      <c r="B77" s="277" t="s">
        <v>1036</v>
      </c>
      <c r="C77" s="341">
        <f>+$E$9</f>
        <v>16</v>
      </c>
      <c r="D77" s="308">
        <f>INDEX(Speeds!$C$59:$K$82,$C77-1,1)</f>
        <v>46.62937927246094</v>
      </c>
      <c r="E77" s="308">
        <f>INDEX(Speeds!$C$59:$K$82,$C77-1,2)</f>
        <v>42.00104904174805</v>
      </c>
      <c r="F77" s="308">
        <f>INDEX(Speeds!$C$59:$K$82,$C77-1,3)</f>
        <v>39.74856185913086</v>
      </c>
      <c r="G77" s="308">
        <f>INDEX(Speeds!$C$59:$K$82,$C77-1,4)</f>
        <v>38.81401062011719</v>
      </c>
      <c r="H77" s="308">
        <f>INDEX(Speeds!$C$59:$K$82,$C77-1,5)</f>
        <v>38.763179779052734</v>
      </c>
      <c r="I77" s="308">
        <f>INDEX(Speeds!$C$59:$K$82,$C77-1,6)</f>
        <v>35.80350875854492</v>
      </c>
      <c r="J77" s="308">
        <f>INDEX(Speeds!$C$59:$K$82,$C77-1,7)</f>
        <v>32.835670471191406</v>
      </c>
      <c r="K77" s="308">
        <f>INDEX(Speeds!$C$59:$K$82,$C77-1,8)</f>
        <v>31.709749221801758</v>
      </c>
      <c r="L77" s="309">
        <f>INDEX(Speeds!$C$59:$K$82,$C77-1,9)</f>
        <v>25.46306037902832</v>
      </c>
      <c r="M77" s="309">
        <f>INDEX(Speeds!$C$59:$L$82,$C77-1,10)</f>
        <v>39.30357002258301</v>
      </c>
      <c r="O77" s="324"/>
      <c r="P77"/>
      <c r="Q77"/>
      <c r="R77"/>
      <c r="S77"/>
    </row>
    <row r="78" spans="1:19" ht="12.75">
      <c r="A78" s="120">
        <f>+'Basic Input Data'!$B$21</f>
        <v>0</v>
      </c>
      <c r="B78" s="277" t="s">
        <v>1037</v>
      </c>
      <c r="C78" s="341">
        <f>+$F$9</f>
        <v>20</v>
      </c>
      <c r="D78" s="308">
        <f>INDEX(Speeds!$C$59:$K$82,$C78-1,1)</f>
        <v>39.08953094482422</v>
      </c>
      <c r="E78" s="308">
        <f>INDEX(Speeds!$C$59:$K$82,$C78-1,2)</f>
        <v>35.46857833862305</v>
      </c>
      <c r="F78" s="308">
        <f>INDEX(Speeds!$C$59:$K$82,$C78-1,3)</f>
        <v>32.842411041259766</v>
      </c>
      <c r="G78" s="308">
        <f>INDEX(Speeds!$C$59:$K$82,$C78-1,4)</f>
        <v>32.43254089355469</v>
      </c>
      <c r="H78" s="308">
        <f>INDEX(Speeds!$C$59:$K$82,$C78-1,5)</f>
        <v>32.405269622802734</v>
      </c>
      <c r="I78" s="308">
        <f>INDEX(Speeds!$C$59:$K$82,$C78-1,6)</f>
        <v>29.616430282592773</v>
      </c>
      <c r="J78" s="308">
        <f>INDEX(Speeds!$C$59:$K$82,$C78-1,7)</f>
        <v>27.190250396728516</v>
      </c>
      <c r="K78" s="308">
        <f>INDEX(Speeds!$C$59:$K$82,$C78-1,8)</f>
        <v>26.59316062927246</v>
      </c>
      <c r="L78" s="309">
        <f>INDEX(Speeds!$C$59:$K$82,$C78-1,9)</f>
        <v>20.686859130859375</v>
      </c>
      <c r="M78" s="309">
        <f>INDEX(Speeds!$C$59:$L$82,$C78-1,10)</f>
        <v>32.83927381515503</v>
      </c>
      <c r="O78" s="324"/>
      <c r="P78"/>
      <c r="Q78"/>
      <c r="R78"/>
      <c r="S78"/>
    </row>
    <row r="79" spans="1:19" ht="12.75">
      <c r="A79" s="328"/>
      <c r="B79" s="275" t="s">
        <v>1038</v>
      </c>
      <c r="C79" s="346">
        <f>+$G$9</f>
        <v>25</v>
      </c>
      <c r="D79" s="310">
        <f>INDEX(Speeds!$C$59:$K$82,$C79-1,1)</f>
        <v>32.025390625</v>
      </c>
      <c r="E79" s="310">
        <f>INDEX(Speeds!$C$59:$K$82,$C79-1,2)</f>
        <v>29.248769760131836</v>
      </c>
      <c r="F79" s="310">
        <f>INDEX(Speeds!$C$59:$K$82,$C79-1,3)</f>
        <v>26.688779830932617</v>
      </c>
      <c r="G79" s="310">
        <f>INDEX(Speeds!$C$59:$K$82,$C79-1,4)</f>
        <v>26.52264976501465</v>
      </c>
      <c r="H79" s="310">
        <f>INDEX(Speeds!$C$59:$K$82,$C79-1,5)</f>
        <v>26.509199142456055</v>
      </c>
      <c r="I79" s="310">
        <f>INDEX(Speeds!$C$59:$K$82,$C79-1,6)</f>
        <v>24.116350173950195</v>
      </c>
      <c r="J79" s="310">
        <f>INDEX(Speeds!$C$59:$K$82,$C79-1,7)</f>
        <v>22.160789489746094</v>
      </c>
      <c r="K79" s="310">
        <f>INDEX(Speeds!$C$59:$K$82,$C79-1,8)</f>
        <v>21.862239837646484</v>
      </c>
      <c r="L79" s="311">
        <f>INDEX(Speeds!$C$59:$K$82,$C79-1,9)</f>
        <v>16.658039093017578</v>
      </c>
      <c r="M79" s="311">
        <f>INDEX(Speeds!$C$59:$L$82,$C79-1,10)</f>
        <v>26.88415786743164</v>
      </c>
      <c r="O79" s="324"/>
      <c r="P79"/>
      <c r="Q79"/>
      <c r="R79"/>
      <c r="S79"/>
    </row>
    <row r="80" spans="1:19" ht="12.75">
      <c r="A80" s="111" t="s">
        <v>750</v>
      </c>
      <c r="B80" s="276" t="s">
        <v>1058</v>
      </c>
      <c r="C80" s="336">
        <f>+$C$7</f>
        <v>2</v>
      </c>
      <c r="D80" s="312">
        <f>INDEX(Speeds!$C$83:$K$106,$C80-1,1)</f>
        <v>79.4583511352539</v>
      </c>
      <c r="E80" s="312">
        <f>INDEX(Speeds!$C$83:$K$106,$C80-1,2)</f>
        <v>71.24974822998047</v>
      </c>
      <c r="F80" s="312">
        <f>INDEX(Speeds!$C$83:$K$106,$C80-1,3)</f>
        <v>74.00346374511719</v>
      </c>
      <c r="G80" s="312">
        <f>INDEX(Speeds!$C$83:$K$106,$C80-1,4)</f>
        <v>66.24078369140625</v>
      </c>
      <c r="H80" s="312">
        <f>INDEX(Speeds!$C$83:$K$106,$C80-1,5)</f>
        <v>65.28951263427734</v>
      </c>
      <c r="I80" s="312">
        <f>INDEX(Speeds!$C$83:$K$106,$C80-1,6)</f>
        <v>66.1591796875</v>
      </c>
      <c r="J80" s="312">
        <f>INDEX(Speeds!$C$83:$K$106,$C80-1,7)</f>
        <v>61.64009094238281</v>
      </c>
      <c r="K80" s="312">
        <f>INDEX(Speeds!$C$83:$K$106,$C80-1,8)</f>
        <v>49.686458587646484</v>
      </c>
      <c r="L80" s="313">
        <f>INDEX(Speeds!$C$83:$K$106,$C80-1,9)</f>
        <v>59.85816955566406</v>
      </c>
      <c r="M80" s="313">
        <f>INDEX(Speeds!$C$83:$L$106,$C80-1,10)</f>
        <v>69.34655590057373</v>
      </c>
      <c r="O80" s="324"/>
      <c r="P80"/>
      <c r="Q80"/>
      <c r="R80"/>
      <c r="S80"/>
    </row>
    <row r="81" spans="1:19" ht="12.75">
      <c r="A81" s="120" t="str">
        <f>+'Basic Input Data'!$B$11</f>
        <v>Mountainous</v>
      </c>
      <c r="B81" s="277" t="s">
        <v>1035</v>
      </c>
      <c r="C81" s="341">
        <f>+$D$7</f>
        <v>3</v>
      </c>
      <c r="D81" s="308">
        <f>INDEX(Speeds!$C$83:$K$106,$C81-1,1)</f>
        <v>79.15308380126953</v>
      </c>
      <c r="E81" s="308">
        <f>INDEX(Speeds!$C$83:$K$106,$C81-1,2)</f>
        <v>70.85630798339844</v>
      </c>
      <c r="F81" s="308">
        <f>INDEX(Speeds!$C$83:$K$106,$C81-1,3)</f>
        <v>73.66606903076172</v>
      </c>
      <c r="G81" s="308">
        <f>INDEX(Speeds!$C$83:$K$106,$C81-1,4)</f>
        <v>65.93562316894531</v>
      </c>
      <c r="H81" s="308">
        <f>INDEX(Speeds!$C$83:$K$106,$C81-1,5)</f>
        <v>64.97181701660156</v>
      </c>
      <c r="I81" s="308">
        <f>INDEX(Speeds!$C$83:$K$106,$C81-1,6)</f>
        <v>65.64315032958984</v>
      </c>
      <c r="J81" s="308">
        <f>INDEX(Speeds!$C$83:$K$106,$C81-1,7)</f>
        <v>61.0677490234375</v>
      </c>
      <c r="K81" s="308">
        <f>INDEX(Speeds!$C$83:$K$106,$C81-1,8)</f>
        <v>49.243289947509766</v>
      </c>
      <c r="L81" s="309">
        <f>INDEX(Speeds!$C$83:$K$106,$C81-1,9)</f>
        <v>59.228721618652344</v>
      </c>
      <c r="M81" s="309">
        <f>INDEX(Speeds!$C$83:$L$106,$C81-1,10)</f>
        <v>68.92485172271728</v>
      </c>
      <c r="O81" s="324"/>
      <c r="P81"/>
      <c r="Q81"/>
      <c r="R81"/>
      <c r="S81"/>
    </row>
    <row r="82" spans="1:19" ht="12.75">
      <c r="A82" s="120" t="s">
        <v>721</v>
      </c>
      <c r="B82" s="277" t="s">
        <v>1036</v>
      </c>
      <c r="C82" s="341">
        <f>+$E$7</f>
        <v>4</v>
      </c>
      <c r="D82" s="308">
        <f>INDEX(Speeds!$C$83:$K$106,$C82-1,1)</f>
        <v>78.59647369384766</v>
      </c>
      <c r="E82" s="308">
        <f>INDEX(Speeds!$C$83:$K$106,$C82-1,2)</f>
        <v>70.19072723388672</v>
      </c>
      <c r="F82" s="308">
        <f>INDEX(Speeds!$C$83:$K$106,$C82-1,3)</f>
        <v>72.97299194335938</v>
      </c>
      <c r="G82" s="308">
        <f>INDEX(Speeds!$C$83:$K$106,$C82-1,4)</f>
        <v>65.40267181396484</v>
      </c>
      <c r="H82" s="308">
        <f>INDEX(Speeds!$C$83:$K$106,$C82-1,5)</f>
        <v>64.43580627441406</v>
      </c>
      <c r="I82" s="308">
        <f>INDEX(Speeds!$C$83:$K$106,$C82-1,6)</f>
        <v>64.73539733886719</v>
      </c>
      <c r="J82" s="308">
        <f>INDEX(Speeds!$C$83:$K$106,$C82-1,7)</f>
        <v>60.094669342041016</v>
      </c>
      <c r="K82" s="308">
        <f>INDEX(Speeds!$C$83:$K$106,$C82-1,8)</f>
        <v>48.584320068359375</v>
      </c>
      <c r="L82" s="309">
        <f>INDEX(Speeds!$C$83:$K$106,$C82-1,9)</f>
        <v>57.93452072143555</v>
      </c>
      <c r="M82" s="309">
        <f>INDEX(Speeds!$C$83:$L$106,$C82-1,10)</f>
        <v>68.18354267120361</v>
      </c>
      <c r="O82" s="324"/>
      <c r="P82"/>
      <c r="Q82"/>
      <c r="R82"/>
      <c r="S82"/>
    </row>
    <row r="83" spans="1:19" ht="12.75">
      <c r="A83" s="120" t="str">
        <f>+'Basic Input Data'!$B$19</f>
        <v>Earth</v>
      </c>
      <c r="B83" s="277" t="s">
        <v>1037</v>
      </c>
      <c r="C83" s="341">
        <f>+$F$7</f>
        <v>8</v>
      </c>
      <c r="D83" s="308">
        <f>INDEX(Speeds!$C$83:$K$106,$C83-1,1)</f>
        <v>71.98538208007812</v>
      </c>
      <c r="E83" s="308">
        <f>INDEX(Speeds!$C$83:$K$106,$C83-1,2)</f>
        <v>63.76177978515625</v>
      </c>
      <c r="F83" s="308">
        <f>INDEX(Speeds!$C$83:$K$106,$C83-1,3)</f>
        <v>64.6385269165039</v>
      </c>
      <c r="G83" s="308">
        <f>INDEX(Speeds!$C$83:$K$106,$C83-1,4)</f>
        <v>59.472599029541016</v>
      </c>
      <c r="H83" s="308">
        <f>INDEX(Speeds!$C$83:$K$106,$C83-1,5)</f>
        <v>58.6710205078125</v>
      </c>
      <c r="I83" s="308">
        <f>INDEX(Speeds!$C$83:$K$106,$C83-1,6)</f>
        <v>56.49897003173828</v>
      </c>
      <c r="J83" s="308">
        <f>INDEX(Speeds!$C$83:$K$106,$C83-1,7)</f>
        <v>51.931190490722656</v>
      </c>
      <c r="K83" s="308">
        <f>INDEX(Speeds!$C$83:$K$106,$C83-1,8)</f>
        <v>43.56098175048828</v>
      </c>
      <c r="L83" s="309">
        <f>INDEX(Speeds!$C$83:$K$106,$C83-1,9)</f>
        <v>45.84946823120117</v>
      </c>
      <c r="M83" s="309">
        <f>INDEX(Speeds!$C$83:$L$106,$C83-1,10)</f>
        <v>60.94083435058594</v>
      </c>
      <c r="O83" s="324"/>
      <c r="P83"/>
      <c r="Q83"/>
      <c r="R83"/>
      <c r="S83"/>
    </row>
    <row r="84" spans="1:19" ht="12.75">
      <c r="A84" s="328"/>
      <c r="B84" s="275" t="s">
        <v>1038</v>
      </c>
      <c r="C84" s="346">
        <f>+$G$7</f>
        <v>12</v>
      </c>
      <c r="D84" s="310">
        <f>INDEX(Speeds!$C$83:$K$106,$C84-1,1)</f>
        <v>59.82851028442383</v>
      </c>
      <c r="E84" s="310">
        <f>INDEX(Speeds!$C$83:$K$106,$C84-1,2)</f>
        <v>53.363319396972656</v>
      </c>
      <c r="F84" s="310">
        <f>INDEX(Speeds!$C$83:$K$106,$C84-1,3)</f>
        <v>51.52729034423828</v>
      </c>
      <c r="G84" s="310">
        <f>INDEX(Speeds!$C$83:$K$106,$C84-1,4)</f>
        <v>49.257808685302734</v>
      </c>
      <c r="H84" s="310">
        <f>INDEX(Speeds!$C$83:$K$106,$C84-1,5)</f>
        <v>48.810569763183594</v>
      </c>
      <c r="I84" s="310">
        <f>INDEX(Speeds!$C$83:$K$106,$C84-1,6)</f>
        <v>45.372589111328125</v>
      </c>
      <c r="J84" s="310">
        <f>INDEX(Speeds!$C$83:$K$106,$C84-1,7)</f>
        <v>41.578338623046875</v>
      </c>
      <c r="K84" s="310">
        <f>INDEX(Speeds!$C$83:$K$106,$C84-1,8)</f>
        <v>36.87704086303711</v>
      </c>
      <c r="L84" s="311">
        <f>INDEX(Speeds!$C$83:$K$106,$C84-1,9)</f>
        <v>33.665531158447266</v>
      </c>
      <c r="M84" s="311">
        <f>INDEX(Speeds!$C$83:$L$106,$C84-1,10)</f>
        <v>49.98619274139404</v>
      </c>
      <c r="O84" s="324"/>
      <c r="P84"/>
      <c r="Q84"/>
      <c r="R84"/>
      <c r="S84"/>
    </row>
    <row r="85" spans="1:19" ht="12.75">
      <c r="A85" s="111" t="s">
        <v>750</v>
      </c>
      <c r="B85" s="276" t="s">
        <v>1058</v>
      </c>
      <c r="C85" s="336">
        <f>+$C$8</f>
        <v>7</v>
      </c>
      <c r="D85" s="312">
        <f>INDEX(Speeds!$C$107:$K$130,$C85-1,1)</f>
        <v>67.50021362304688</v>
      </c>
      <c r="E85" s="312">
        <f>INDEX(Speeds!$C$107:$K$130,$C85-1,2)</f>
        <v>60.13330841064453</v>
      </c>
      <c r="F85" s="312">
        <f>INDEX(Speeds!$C$107:$K$130,$C85-1,3)</f>
        <v>61.841941833496094</v>
      </c>
      <c r="G85" s="312">
        <f>INDEX(Speeds!$C$107:$K$130,$C85-1,4)</f>
        <v>56.41345977783203</v>
      </c>
      <c r="H85" s="312">
        <f>INDEX(Speeds!$C$107:$K$130,$C85-1,5)</f>
        <v>55.760459899902344</v>
      </c>
      <c r="I85" s="312">
        <f>INDEX(Speeds!$C$107:$K$130,$C85-1,6)</f>
        <v>55.26799011230469</v>
      </c>
      <c r="J85" s="312">
        <f>INDEX(Speeds!$C$107:$K$130,$C85-1,7)</f>
        <v>50.83610153198242</v>
      </c>
      <c r="K85" s="312">
        <f>INDEX(Speeds!$C$107:$K$130,$C85-1,8)</f>
        <v>43.025001525878906</v>
      </c>
      <c r="L85" s="313">
        <f>INDEX(Speeds!$C$107:$K$130,$C85-1,9)</f>
        <v>42.737640380859375</v>
      </c>
      <c r="M85" s="313">
        <f>INDEX(Speeds!$C$107:$L$130,$C85-1,10)</f>
        <v>58.05001762390137</v>
      </c>
      <c r="O85" s="324"/>
      <c r="P85"/>
      <c r="Q85"/>
      <c r="R85"/>
      <c r="S85"/>
    </row>
    <row r="86" spans="1:19" ht="12.75">
      <c r="A86" s="120" t="str">
        <f>+'Basic Input Data'!$B$11</f>
        <v>Mountainous</v>
      </c>
      <c r="B86" s="277" t="s">
        <v>1035</v>
      </c>
      <c r="C86" s="341">
        <f>+$D$8</f>
        <v>10</v>
      </c>
      <c r="D86" s="308">
        <f>INDEX(Speeds!$C$107:$K$130,$C86-1,1)</f>
        <v>61.8875617980957</v>
      </c>
      <c r="E86" s="308">
        <f>INDEX(Speeds!$C$107:$K$130,$C86-1,2)</f>
        <v>54.98033905029297</v>
      </c>
      <c r="F86" s="308">
        <f>INDEX(Speeds!$C$107:$K$130,$C86-1,3)</f>
        <v>55.02090835571289</v>
      </c>
      <c r="G86" s="308">
        <f>INDEX(Speeds!$C$107:$K$130,$C86-1,4)</f>
        <v>51.455528259277344</v>
      </c>
      <c r="H86" s="308">
        <f>INDEX(Speeds!$C$107:$K$130,$C86-1,5)</f>
        <v>50.95254135131836</v>
      </c>
      <c r="I86" s="308">
        <f>INDEX(Speeds!$C$107:$K$130,$C86-1,6)</f>
        <v>48.747039794921875</v>
      </c>
      <c r="J86" s="308">
        <f>INDEX(Speeds!$C$107:$K$130,$C86-1,7)</f>
        <v>44.68695068359375</v>
      </c>
      <c r="K86" s="308">
        <f>INDEX(Speeds!$C$107:$K$130,$C86-1,8)</f>
        <v>39.0223503112793</v>
      </c>
      <c r="L86" s="309">
        <f>INDEX(Speeds!$C$107:$K$130,$C86-1,9)</f>
        <v>36.71403884887695</v>
      </c>
      <c r="M86" s="309">
        <f>INDEX(Speeds!$C$107:$L$130,$C86-1,10)</f>
        <v>52.403704414367674</v>
      </c>
      <c r="O86" s="324"/>
      <c r="P86"/>
      <c r="Q86"/>
      <c r="R86"/>
      <c r="S86"/>
    </row>
    <row r="87" spans="1:19" ht="12.75">
      <c r="A87" s="120" t="s">
        <v>733</v>
      </c>
      <c r="B87" s="277" t="s">
        <v>1036</v>
      </c>
      <c r="C87" s="341">
        <f>+$E$8</f>
        <v>13</v>
      </c>
      <c r="D87" s="308">
        <f>INDEX(Speeds!$C$107:$K$130,$C87-1,1)</f>
        <v>54.50904083251953</v>
      </c>
      <c r="E87" s="308">
        <f>INDEX(Speeds!$C$107:$K$130,$C87-1,2)</f>
        <v>48.652740478515625</v>
      </c>
      <c r="F87" s="308">
        <f>INDEX(Speeds!$C$107:$K$130,$C87-1,3)</f>
        <v>47.12091064453125</v>
      </c>
      <c r="G87" s="308">
        <f>INDEX(Speeds!$C$107:$K$130,$C87-1,4)</f>
        <v>45.15856170654297</v>
      </c>
      <c r="H87" s="308">
        <f>INDEX(Speeds!$C$107:$K$130,$C87-1,5)</f>
        <v>44.8348388671875</v>
      </c>
      <c r="I87" s="308">
        <f>INDEX(Speeds!$C$107:$K$130,$C87-1,6)</f>
        <v>41.813201904296875</v>
      </c>
      <c r="J87" s="308">
        <f>INDEX(Speeds!$C$107:$K$130,$C87-1,7)</f>
        <v>38.307350158691406</v>
      </c>
      <c r="K87" s="308">
        <f>INDEX(Speeds!$C$107:$K$130,$C87-1,8)</f>
        <v>34.61040115356445</v>
      </c>
      <c r="L87" s="309">
        <f>INDEX(Speeds!$C$107:$K$130,$C87-1,9)</f>
        <v>30.480510711669922</v>
      </c>
      <c r="M87" s="309">
        <f>INDEX(Speeds!$C$107:$L$130,$C87-1,10)</f>
        <v>45.748848342895506</v>
      </c>
      <c r="O87" s="324"/>
      <c r="P87"/>
      <c r="Q87"/>
      <c r="R87"/>
      <c r="S87"/>
    </row>
    <row r="88" spans="1:19" ht="12.75">
      <c r="A88" s="120">
        <f>+'Basic Input Data'!$B$20</f>
        <v>0</v>
      </c>
      <c r="B88" s="277" t="s">
        <v>1037</v>
      </c>
      <c r="C88" s="341">
        <f>+$F$8</f>
        <v>17</v>
      </c>
      <c r="D88" s="308">
        <f>INDEX(Speeds!$C$107:$K$130,$C88-1,1)</f>
        <v>45.12461853027344</v>
      </c>
      <c r="E88" s="308">
        <f>INDEX(Speeds!$C$107:$K$130,$C88-1,2)</f>
        <v>40.67871856689453</v>
      </c>
      <c r="F88" s="308">
        <f>INDEX(Speeds!$C$107:$K$130,$C88-1,3)</f>
        <v>38.1473503112793</v>
      </c>
      <c r="G88" s="308">
        <f>INDEX(Speeds!$C$107:$K$130,$C88-1,4)</f>
        <v>37.31510925292969</v>
      </c>
      <c r="H88" s="308">
        <f>INDEX(Speeds!$C$107:$K$130,$C88-1,5)</f>
        <v>37.15536117553711</v>
      </c>
      <c r="I88" s="308">
        <f>INDEX(Speeds!$C$107:$K$130,$C88-1,6)</f>
        <v>34.07600021362305</v>
      </c>
      <c r="J88" s="308">
        <f>INDEX(Speeds!$C$107:$K$130,$C88-1,7)</f>
        <v>31.246570587158203</v>
      </c>
      <c r="K88" s="308">
        <f>INDEX(Speeds!$C$107:$K$130,$C88-1,8)</f>
        <v>29.255529403686523</v>
      </c>
      <c r="L88" s="309">
        <f>INDEX(Speeds!$C$107:$K$130,$C88-1,9)</f>
        <v>24.118019104003906</v>
      </c>
      <c r="M88" s="309">
        <f>INDEX(Speeds!$C$107:$L$130,$C88-1,10)</f>
        <v>37.75200403213501</v>
      </c>
      <c r="O88" s="324"/>
      <c r="P88"/>
      <c r="Q88"/>
      <c r="R88"/>
      <c r="S88"/>
    </row>
    <row r="89" spans="1:19" ht="12.75">
      <c r="A89" s="328"/>
      <c r="B89" s="275" t="s">
        <v>1038</v>
      </c>
      <c r="C89" s="346">
        <f>+$G$8</f>
        <v>22</v>
      </c>
      <c r="D89" s="310">
        <f>INDEX(Speeds!$C$107:$K$130,$C89-1,1)</f>
        <v>36.16849899291992</v>
      </c>
      <c r="E89" s="310">
        <f>INDEX(Speeds!$C$107:$K$130,$C89-1,2)</f>
        <v>32.916038513183594</v>
      </c>
      <c r="F89" s="310">
        <f>INDEX(Speeds!$C$107:$K$130,$C89-1,3)</f>
        <v>30.208280563354492</v>
      </c>
      <c r="G89" s="310">
        <f>INDEX(Speeds!$C$107:$K$130,$C89-1,4)</f>
        <v>29.894920349121094</v>
      </c>
      <c r="H89" s="310">
        <f>INDEX(Speeds!$C$107:$K$130,$C89-1,5)</f>
        <v>29.82714080810547</v>
      </c>
      <c r="I89" s="310">
        <f>INDEX(Speeds!$C$107:$K$130,$C89-1,6)</f>
        <v>27.157739639282227</v>
      </c>
      <c r="J89" s="310">
        <f>INDEX(Speeds!$C$107:$K$130,$C89-1,7)</f>
        <v>24.93379020690918</v>
      </c>
      <c r="K89" s="310">
        <f>INDEX(Speeds!$C$107:$K$130,$C89-1,8)</f>
        <v>23.980649948120117</v>
      </c>
      <c r="L89" s="311">
        <f>INDEX(Speeds!$C$107:$K$130,$C89-1,9)</f>
        <v>18.87409019470215</v>
      </c>
      <c r="M89" s="311">
        <f>INDEX(Speeds!$C$107:$L$130,$C89-1,10)</f>
        <v>30.276563663482666</v>
      </c>
      <c r="O89" s="324"/>
      <c r="P89"/>
      <c r="Q89"/>
      <c r="R89"/>
      <c r="S89"/>
    </row>
    <row r="90" spans="1:19" ht="12.75">
      <c r="A90" s="111" t="s">
        <v>750</v>
      </c>
      <c r="B90" s="276" t="s">
        <v>1058</v>
      </c>
      <c r="C90" s="336">
        <f>+$C$9</f>
        <v>10</v>
      </c>
      <c r="D90" s="312">
        <f>INDEX(Speeds!$C$131:$K$154,$C90-1,1)</f>
        <v>58.29595184326172</v>
      </c>
      <c r="E90" s="312">
        <f>INDEX(Speeds!$C$131:$K$154,$C90-1,2)</f>
        <v>51.81407928466797</v>
      </c>
      <c r="F90" s="312">
        <f>INDEX(Speeds!$C$131:$K$154,$C90-1,3)</f>
        <v>52.2003288269043</v>
      </c>
      <c r="G90" s="312">
        <f>INDEX(Speeds!$C$131:$K$154,$C90-1,4)</f>
        <v>48.53200912475586</v>
      </c>
      <c r="H90" s="312">
        <f>INDEX(Speeds!$C$131:$K$154,$C90-1,5)</f>
        <v>48.13153076171875</v>
      </c>
      <c r="I90" s="312">
        <f>INDEX(Speeds!$C$131:$K$154,$C90-1,6)</f>
        <v>46.79948043823242</v>
      </c>
      <c r="J90" s="312">
        <f>INDEX(Speeds!$C$131:$K$154,$C90-1,7)</f>
        <v>42.81911087036133</v>
      </c>
      <c r="K90" s="312">
        <f>INDEX(Speeds!$C$131:$K$154,$C90-1,8)</f>
        <v>37.82714080810547</v>
      </c>
      <c r="L90" s="313">
        <f>INDEX(Speeds!$C$131:$K$154,$C90-1,9)</f>
        <v>35.54092025756836</v>
      </c>
      <c r="M90" s="313">
        <f>INDEX(Speeds!$C$131:$L$154,$C90-1,10)</f>
        <v>49.71901561737061</v>
      </c>
      <c r="O90" s="324"/>
      <c r="P90"/>
      <c r="Q90"/>
      <c r="R90"/>
      <c r="S90"/>
    </row>
    <row r="91" spans="1:19" ht="12.75">
      <c r="A91" s="120" t="str">
        <f>+'Basic Input Data'!$B$11</f>
        <v>Mountainous</v>
      </c>
      <c r="B91" s="277" t="s">
        <v>1035</v>
      </c>
      <c r="C91" s="341">
        <f>+$D$9</f>
        <v>13</v>
      </c>
      <c r="D91" s="308">
        <f>INDEX(Speeds!$C$131:$K$154,$C91-1,1)</f>
        <v>52.42026138305664</v>
      </c>
      <c r="E91" s="308">
        <f>INDEX(Speeds!$C$131:$K$154,$C91-1,2)</f>
        <v>46.699710845947266</v>
      </c>
      <c r="F91" s="308">
        <f>INDEX(Speeds!$C$131:$K$154,$C91-1,3)</f>
        <v>45.681880950927734</v>
      </c>
      <c r="G91" s="308">
        <f>INDEX(Speeds!$C$131:$K$154,$C91-1,4)</f>
        <v>43.50014877319336</v>
      </c>
      <c r="H91" s="308">
        <f>INDEX(Speeds!$C$131:$K$154,$C91-1,5)</f>
        <v>43.2228889465332</v>
      </c>
      <c r="I91" s="308">
        <f>INDEX(Speeds!$C$131:$K$154,$C91-1,6)</f>
        <v>40.77653884887695</v>
      </c>
      <c r="J91" s="308">
        <f>INDEX(Speeds!$C$131:$K$154,$C91-1,7)</f>
        <v>37.30802917480469</v>
      </c>
      <c r="K91" s="308">
        <f>INDEX(Speeds!$C$131:$K$154,$C91-1,8)</f>
        <v>33.9122314453125</v>
      </c>
      <c r="L91" s="309">
        <f>INDEX(Speeds!$C$131:$K$154,$C91-1,9)</f>
        <v>30.007959365844727</v>
      </c>
      <c r="M91" s="309">
        <f>INDEX(Speeds!$C$131:$L$154,$C91-1,10)</f>
        <v>44.2112114906311</v>
      </c>
      <c r="O91" s="324"/>
      <c r="P91"/>
      <c r="Q91"/>
      <c r="R91"/>
      <c r="S91"/>
    </row>
    <row r="92" spans="1:19" ht="12.75">
      <c r="A92" s="120" t="s">
        <v>743</v>
      </c>
      <c r="B92" s="277" t="s">
        <v>1036</v>
      </c>
      <c r="C92" s="341">
        <f>+$E$9</f>
        <v>16</v>
      </c>
      <c r="D92" s="308">
        <f>INDEX(Speeds!$C$131:$K$154,$C92-1,1)</f>
        <v>46.184810638427734</v>
      </c>
      <c r="E92" s="308">
        <f>INDEX(Speeds!$C$131:$K$154,$C92-1,2)</f>
        <v>41.40605926513672</v>
      </c>
      <c r="F92" s="308">
        <f>INDEX(Speeds!$C$131:$K$154,$C92-1,3)</f>
        <v>39.451839447021484</v>
      </c>
      <c r="G92" s="308">
        <f>INDEX(Speeds!$C$131:$K$154,$C92-1,4)</f>
        <v>38.25102996826172</v>
      </c>
      <c r="H92" s="308">
        <f>INDEX(Speeds!$C$131:$K$154,$C92-1,5)</f>
        <v>38.07767105102539</v>
      </c>
      <c r="I92" s="308">
        <f>INDEX(Speeds!$C$131:$K$154,$C92-1,6)</f>
        <v>35.267669677734375</v>
      </c>
      <c r="J92" s="308">
        <f>INDEX(Speeds!$C$131:$K$154,$C92-1,7)</f>
        <v>32.298648834228516</v>
      </c>
      <c r="K92" s="308">
        <f>INDEX(Speeds!$C$131:$K$154,$C92-1,8)</f>
        <v>30.101089477539062</v>
      </c>
      <c r="L92" s="309">
        <f>INDEX(Speeds!$C$131:$K$154,$C92-1,9)</f>
        <v>25.299169540405273</v>
      </c>
      <c r="M92" s="309">
        <f>INDEX(Speeds!$C$131:$L$154,$C92-1,10)</f>
        <v>38.75082483291626</v>
      </c>
      <c r="O92" s="324"/>
      <c r="P92"/>
      <c r="Q92"/>
      <c r="R92"/>
      <c r="S92"/>
    </row>
    <row r="93" spans="1:19" ht="12.75">
      <c r="A93" s="120">
        <f>+'Basic Input Data'!$B$21</f>
        <v>0</v>
      </c>
      <c r="B93" s="277" t="s">
        <v>1037</v>
      </c>
      <c r="C93" s="341">
        <f>+$F$9</f>
        <v>20</v>
      </c>
      <c r="D93" s="308">
        <f>INDEX(Speeds!$C$131:$K$154,$C93-1,1)</f>
        <v>38.88806915283203</v>
      </c>
      <c r="E93" s="308">
        <f>INDEX(Speeds!$C$131:$K$154,$C93-1,2)</f>
        <v>35.16952896118164</v>
      </c>
      <c r="F93" s="308">
        <f>INDEX(Speeds!$C$131:$K$154,$C93-1,3)</f>
        <v>32.71736145019531</v>
      </c>
      <c r="G93" s="308">
        <f>INDEX(Speeds!$C$131:$K$154,$C93-1,4)</f>
        <v>32.17007827758789</v>
      </c>
      <c r="H93" s="308">
        <f>INDEX(Speeds!$C$131:$K$154,$C93-1,5)</f>
        <v>32.08053970336914</v>
      </c>
      <c r="I93" s="308">
        <f>INDEX(Speeds!$C$131:$K$154,$C93-1,6)</f>
        <v>29.364259719848633</v>
      </c>
      <c r="J93" s="308">
        <f>INDEX(Speeds!$C$131:$K$154,$C93-1,7)</f>
        <v>26.929489135742188</v>
      </c>
      <c r="K93" s="308">
        <f>INDEX(Speeds!$C$131:$K$154,$C93-1,8)</f>
        <v>25.702880859375</v>
      </c>
      <c r="L93" s="309">
        <f>INDEX(Speeds!$C$131:$K$154,$C93-1,9)</f>
        <v>20.624849319458008</v>
      </c>
      <c r="M93" s="309">
        <f>INDEX(Speeds!$C$131:$L$154,$C93-1,10)</f>
        <v>32.57067239761353</v>
      </c>
      <c r="O93" s="324"/>
      <c r="P93"/>
      <c r="Q93"/>
      <c r="R93"/>
      <c r="S93"/>
    </row>
    <row r="94" spans="1:19" ht="12.75">
      <c r="A94" s="328"/>
      <c r="B94" s="275" t="s">
        <v>1038</v>
      </c>
      <c r="C94" s="346">
        <f>+$G$9</f>
        <v>25</v>
      </c>
      <c r="D94" s="310">
        <f>INDEX(Speeds!$C$131:$K$154,$C94-1,1)</f>
        <v>31.943359375</v>
      </c>
      <c r="E94" s="310">
        <f>INDEX(Speeds!$C$131:$K$154,$C94-1,2)</f>
        <v>29.11294937133789</v>
      </c>
      <c r="F94" s="310">
        <f>INDEX(Speeds!$C$131:$K$154,$C94-1,3)</f>
        <v>26.64006996154785</v>
      </c>
      <c r="G94" s="310">
        <f>INDEX(Speeds!$C$131:$K$154,$C94-1,4)</f>
        <v>26.41217041015625</v>
      </c>
      <c r="H94" s="310">
        <f>INDEX(Speeds!$C$131:$K$154,$C94-1,5)</f>
        <v>26.37055015563965</v>
      </c>
      <c r="I94" s="310">
        <f>INDEX(Speeds!$C$131:$K$154,$C94-1,6)</f>
        <v>24.00558090209961</v>
      </c>
      <c r="J94" s="310">
        <f>INDEX(Speeds!$C$131:$K$154,$C94-1,7)</f>
        <v>22.042570114135742</v>
      </c>
      <c r="K94" s="310">
        <f>INDEX(Speeds!$C$131:$K$154,$C94-1,8)</f>
        <v>21.41522979736328</v>
      </c>
      <c r="L94" s="311">
        <f>INDEX(Speeds!$C$131:$K$154,$C94-1,9)</f>
        <v>16.63542938232422</v>
      </c>
      <c r="M94" s="311">
        <f>INDEX(Speeds!$C$131:$L$154,$C94-1,10)</f>
        <v>26.764424381256102</v>
      </c>
      <c r="O94" s="324"/>
      <c r="P94"/>
      <c r="Q94"/>
      <c r="R94"/>
      <c r="S94"/>
    </row>
    <row r="95" spans="1:19" ht="12.75">
      <c r="A95" s="111" t="s">
        <v>778</v>
      </c>
      <c r="B95" s="276" t="s">
        <v>1058</v>
      </c>
      <c r="C95" s="336">
        <f>+$C$7</f>
        <v>2</v>
      </c>
      <c r="D95" s="312">
        <f>INDEX(Speeds!$C$155:$K$178,$C95-1,1)</f>
        <v>69.06197357177734</v>
      </c>
      <c r="E95" s="312">
        <f>INDEX(Speeds!$C$155:$K$178,$C95-1,2)</f>
        <v>61.28792953491211</v>
      </c>
      <c r="F95" s="312">
        <f>INDEX(Speeds!$C$155:$K$178,$C95-1,3)</f>
        <v>63.44038009643555</v>
      </c>
      <c r="G95" s="312">
        <f>INDEX(Speeds!$C$155:$K$178,$C95-1,4)</f>
        <v>53.740909576416016</v>
      </c>
      <c r="H95" s="312">
        <f>INDEX(Speeds!$C$155:$K$178,$C95-1,5)</f>
        <v>51.79457092285156</v>
      </c>
      <c r="I95" s="312">
        <f>INDEX(Speeds!$C$155:$K$178,$C95-1,6)</f>
        <v>53.0771598815918</v>
      </c>
      <c r="J95" s="312">
        <f>INDEX(Speeds!$C$155:$K$178,$C95-1,7)</f>
        <v>48.95463943481445</v>
      </c>
      <c r="K95" s="312">
        <f>INDEX(Speeds!$C$155:$K$178,$C95-1,8)</f>
        <v>35.84811019897461</v>
      </c>
      <c r="L95" s="313">
        <f>INDEX(Speeds!$C$155:$K$178,$C95-1,9)</f>
        <v>43.96992111206055</v>
      </c>
      <c r="M95" s="313">
        <f>INDEX(Speeds!$C$155:$L$178,$C95-1,10)</f>
        <v>57.69187171936035</v>
      </c>
      <c r="O95" s="324"/>
      <c r="P95"/>
      <c r="Q95"/>
      <c r="R95"/>
      <c r="S95"/>
    </row>
    <row r="96" spans="1:19" ht="12.75">
      <c r="A96" s="120">
        <f>+'Basic Input Data'!$B$12</f>
        <v>0</v>
      </c>
      <c r="B96" s="277" t="s">
        <v>1035</v>
      </c>
      <c r="C96" s="341">
        <f>+$D$7</f>
        <v>3</v>
      </c>
      <c r="D96" s="308">
        <f>INDEX(Speeds!$C$155:$K$178,$C96-1,1)</f>
        <v>68.89250946044922</v>
      </c>
      <c r="E96" s="308">
        <f>INDEX(Speeds!$C$155:$K$178,$C96-1,2)</f>
        <v>61.060489654541016</v>
      </c>
      <c r="F96" s="308">
        <f>INDEX(Speeds!$C$155:$K$178,$C96-1,3)</f>
        <v>63.2493782043457</v>
      </c>
      <c r="G96" s="308">
        <f>INDEX(Speeds!$C$155:$K$178,$C96-1,4)</f>
        <v>53.57004165649414</v>
      </c>
      <c r="H96" s="308">
        <f>INDEX(Speeds!$C$155:$K$178,$C96-1,5)</f>
        <v>51.6226692199707</v>
      </c>
      <c r="I96" s="308">
        <f>INDEX(Speeds!$C$155:$K$178,$C96-1,6)</f>
        <v>52.817020416259766</v>
      </c>
      <c r="J96" s="308">
        <f>INDEX(Speeds!$C$155:$K$178,$C96-1,7)</f>
        <v>48.655540466308594</v>
      </c>
      <c r="K96" s="308">
        <f>INDEX(Speeds!$C$155:$K$178,$C96-1,8)</f>
        <v>35.65959167480469</v>
      </c>
      <c r="L96" s="309">
        <f>INDEX(Speeds!$C$155:$K$178,$C96-1,9)</f>
        <v>43.72978973388672</v>
      </c>
      <c r="M96" s="309">
        <f>INDEX(Speeds!$C$155:$L$178,$C96-1,10)</f>
        <v>57.470566787719726</v>
      </c>
      <c r="O96" s="324"/>
      <c r="P96"/>
      <c r="Q96"/>
      <c r="R96"/>
      <c r="S96"/>
    </row>
    <row r="97" spans="1:19" ht="12.75">
      <c r="A97" s="120" t="s">
        <v>721</v>
      </c>
      <c r="B97" s="277" t="s">
        <v>1036</v>
      </c>
      <c r="C97" s="341">
        <f>+$E$7</f>
        <v>4</v>
      </c>
      <c r="D97" s="308">
        <f>INDEX(Speeds!$C$155:$K$178,$C97-1,1)</f>
        <v>68.58592224121094</v>
      </c>
      <c r="E97" s="308">
        <f>INDEX(Speeds!$C$155:$K$178,$C97-1,2)</f>
        <v>60.682289123535156</v>
      </c>
      <c r="F97" s="308">
        <f>INDEX(Speeds!$C$155:$K$178,$C97-1,3)</f>
        <v>62.875179290771484</v>
      </c>
      <c r="G97" s="308">
        <f>INDEX(Speeds!$C$155:$K$178,$C97-1,4)</f>
        <v>53.297569274902344</v>
      </c>
      <c r="H97" s="308">
        <f>INDEX(Speeds!$C$155:$K$178,$C97-1,5)</f>
        <v>51.359378814697266</v>
      </c>
      <c r="I97" s="308">
        <f>INDEX(Speeds!$C$155:$K$178,$C97-1,6)</f>
        <v>52.379730224609375</v>
      </c>
      <c r="J97" s="308">
        <f>INDEX(Speeds!$C$155:$K$178,$C97-1,7)</f>
        <v>48.167449951171875</v>
      </c>
      <c r="K97" s="308">
        <f>INDEX(Speeds!$C$155:$K$178,$C97-1,8)</f>
        <v>35.38780975341797</v>
      </c>
      <c r="L97" s="309">
        <f>INDEX(Speeds!$C$155:$K$178,$C97-1,9)</f>
        <v>43.28694152832031</v>
      </c>
      <c r="M97" s="309">
        <f>INDEX(Speeds!$C$155:$L$178,$C97-1,10)</f>
        <v>57.09575649261475</v>
      </c>
      <c r="O97" s="324"/>
      <c r="P97"/>
      <c r="Q97"/>
      <c r="R97"/>
      <c r="S97"/>
    </row>
    <row r="98" spans="1:19" ht="12.75">
      <c r="A98" s="120" t="str">
        <f>+'Basic Input Data'!$B$19</f>
        <v>Earth</v>
      </c>
      <c r="B98" s="277" t="s">
        <v>1037</v>
      </c>
      <c r="C98" s="341">
        <f>+$F$7</f>
        <v>8</v>
      </c>
      <c r="D98" s="308">
        <f>INDEX(Speeds!$C$155:$K$178,$C98-1,1)</f>
        <v>64.7245101928711</v>
      </c>
      <c r="E98" s="308">
        <f>INDEX(Speeds!$C$155:$K$178,$C98-1,2)</f>
        <v>56.85612869262695</v>
      </c>
      <c r="F98" s="308">
        <f>INDEX(Speeds!$C$155:$K$178,$C98-1,3)</f>
        <v>58.07685089111328</v>
      </c>
      <c r="G98" s="308">
        <f>INDEX(Speeds!$C$155:$K$178,$C98-1,4)</f>
        <v>50.302879333496094</v>
      </c>
      <c r="H98" s="308">
        <f>INDEX(Speeds!$C$155:$K$178,$C98-1,5)</f>
        <v>48.59286117553711</v>
      </c>
      <c r="I98" s="308">
        <f>INDEX(Speeds!$C$155:$K$178,$C98-1,6)</f>
        <v>48.155548095703125</v>
      </c>
      <c r="J98" s="308">
        <f>INDEX(Speeds!$C$155:$K$178,$C98-1,7)</f>
        <v>43.85377883911133</v>
      </c>
      <c r="K98" s="308">
        <f>INDEX(Speeds!$C$155:$K$178,$C98-1,8)</f>
        <v>33.20806121826172</v>
      </c>
      <c r="L98" s="309">
        <f>INDEX(Speeds!$C$155:$K$178,$C98-1,9)</f>
        <v>38.30493927001953</v>
      </c>
      <c r="M98" s="309">
        <f>INDEX(Speeds!$C$155:$L$178,$C98-1,10)</f>
        <v>53.179846115112305</v>
      </c>
      <c r="O98" s="324"/>
      <c r="P98"/>
      <c r="Q98"/>
      <c r="R98"/>
      <c r="S98"/>
    </row>
    <row r="99" spans="1:19" ht="12.75">
      <c r="A99" s="328"/>
      <c r="B99" s="275" t="s">
        <v>1038</v>
      </c>
      <c r="C99" s="346">
        <f>+$G$7</f>
        <v>12</v>
      </c>
      <c r="D99" s="310">
        <f>INDEX(Speeds!$C$155:$K$178,$C99-1,1)</f>
        <v>56.306190490722656</v>
      </c>
      <c r="E99" s="310">
        <f>INDEX(Speeds!$C$155:$K$178,$C99-1,2)</f>
        <v>49.6881103515625</v>
      </c>
      <c r="F99" s="310">
        <f>INDEX(Speeds!$C$155:$K$178,$C99-1,3)</f>
        <v>48.8120002746582</v>
      </c>
      <c r="G99" s="310">
        <f>INDEX(Speeds!$C$155:$K$178,$C99-1,4)</f>
        <v>44.243648529052734</v>
      </c>
      <c r="H99" s="310">
        <f>INDEX(Speeds!$C$155:$K$178,$C99-1,5)</f>
        <v>43.05046081542969</v>
      </c>
      <c r="I99" s="310">
        <f>INDEX(Speeds!$C$155:$K$178,$C99-1,6)</f>
        <v>41.20315933227539</v>
      </c>
      <c r="J99" s="310">
        <f>INDEX(Speeds!$C$155:$K$178,$C99-1,7)</f>
        <v>37.38568115234375</v>
      </c>
      <c r="K99" s="310">
        <f>INDEX(Speeds!$C$155:$K$178,$C99-1,8)</f>
        <v>29.85814094543457</v>
      </c>
      <c r="L99" s="311">
        <f>INDEX(Speeds!$C$155:$K$178,$C99-1,9)</f>
        <v>31.049339294433594</v>
      </c>
      <c r="M99" s="311">
        <f>INDEX(Speeds!$C$155:$L$178,$C99-1,10)</f>
        <v>46.00985704421997</v>
      </c>
      <c r="O99" s="324"/>
      <c r="P99"/>
      <c r="Q99"/>
      <c r="R99"/>
      <c r="S99"/>
    </row>
    <row r="100" spans="1:19" ht="12.75">
      <c r="A100" s="111" t="s">
        <v>778</v>
      </c>
      <c r="B100" s="276" t="s">
        <v>1058</v>
      </c>
      <c r="C100" s="336">
        <f>+$C$8</f>
        <v>7</v>
      </c>
      <c r="D100" s="312">
        <f>INDEX(Speeds!$C$179:$K$202,$C100-1,1)</f>
        <v>61.851051330566406</v>
      </c>
      <c r="E100" s="312">
        <f>INDEX(Speeds!$C$179:$K$202,$C100-1,2)</f>
        <v>54.537750244140625</v>
      </c>
      <c r="F100" s="312">
        <f>INDEX(Speeds!$C$179:$K$202,$C100-1,3)</f>
        <v>56.306671142578125</v>
      </c>
      <c r="G100" s="312">
        <f>INDEX(Speeds!$C$179:$K$202,$C100-1,4)</f>
        <v>48.69390106201172</v>
      </c>
      <c r="H100" s="312">
        <f>INDEX(Speeds!$C$179:$K$202,$C100-1,5)</f>
        <v>47.157981872558594</v>
      </c>
      <c r="I100" s="312">
        <f>INDEX(Speeds!$C$179:$K$202,$C100-1,6)</f>
        <v>47.50265884399414</v>
      </c>
      <c r="J100" s="312">
        <f>INDEX(Speeds!$C$179:$K$202,$C100-1,7)</f>
        <v>43.27165985107422</v>
      </c>
      <c r="K100" s="312">
        <f>INDEX(Speeds!$C$179:$K$202,$C100-1,8)</f>
        <v>32.98945999145508</v>
      </c>
      <c r="L100" s="313">
        <f>INDEX(Speeds!$C$179:$K$202,$C100-1,9)</f>
        <v>36.76398849487305</v>
      </c>
      <c r="M100" s="313">
        <f>INDEX(Speeds!$C$179:$L$202,$C100-1,10)</f>
        <v>51.422190551757815</v>
      </c>
      <c r="O100" s="324"/>
      <c r="P100"/>
      <c r="Q100"/>
      <c r="R100"/>
      <c r="S100"/>
    </row>
    <row r="101" spans="1:15" ht="12.75">
      <c r="A101" s="120">
        <f>+'Basic Input Data'!$B$12</f>
        <v>0</v>
      </c>
      <c r="B101" s="277" t="s">
        <v>1035</v>
      </c>
      <c r="C101" s="341">
        <f>+$D$8</f>
        <v>10</v>
      </c>
      <c r="D101" s="308">
        <f>INDEX(Speeds!$C$179:$K$202,$C101-1,1)</f>
        <v>57.86661911010742</v>
      </c>
      <c r="E101" s="308">
        <f>INDEX(Speeds!$C$179:$K$202,$C101-1,2)</f>
        <v>50.9045295715332</v>
      </c>
      <c r="F101" s="308">
        <f>INDEX(Speeds!$C$179:$K$202,$C101-1,3)</f>
        <v>51.495269775390625</v>
      </c>
      <c r="G101" s="308">
        <f>INDEX(Speeds!$C$179:$K$202,$C101-1,4)</f>
        <v>45.68859100341797</v>
      </c>
      <c r="H101" s="308">
        <f>INDEX(Speeds!$C$179:$K$202,$C101-1,5)</f>
        <v>44.39142990112305</v>
      </c>
      <c r="I101" s="308">
        <f>INDEX(Speeds!$C$179:$K$202,$C101-1,6)</f>
        <v>43.49184036254883</v>
      </c>
      <c r="J101" s="308">
        <f>INDEX(Speeds!$C$179:$K$202,$C101-1,7)</f>
        <v>39.47768020629883</v>
      </c>
      <c r="K101" s="308">
        <f>INDEX(Speeds!$C$179:$K$202,$C101-1,8)</f>
        <v>31.004419326782227</v>
      </c>
      <c r="L101" s="309">
        <f>INDEX(Speeds!$C$179:$K$202,$C101-1,9)</f>
        <v>33.13359832763672</v>
      </c>
      <c r="M101" s="309">
        <f>INDEX(Speeds!$C$179:$L$202,$C101-1,10)</f>
        <v>47.70962884902954</v>
      </c>
      <c r="O101" s="324"/>
    </row>
    <row r="102" spans="1:15" ht="12.75">
      <c r="A102" s="120" t="s">
        <v>733</v>
      </c>
      <c r="B102" s="277" t="s">
        <v>1036</v>
      </c>
      <c r="C102" s="341">
        <f>+$E$8</f>
        <v>13</v>
      </c>
      <c r="D102" s="308">
        <f>INDEX(Speeds!$C$179:$K$202,$C102-1,1)</f>
        <v>52.11314010620117</v>
      </c>
      <c r="E102" s="308">
        <f>INDEX(Speeds!$C$179:$K$202,$C102-1,2)</f>
        <v>46.05162048339844</v>
      </c>
      <c r="F102" s="308">
        <f>INDEX(Speeds!$C$179:$K$202,$C102-1,3)</f>
        <v>45.246768951416016</v>
      </c>
      <c r="G102" s="308">
        <f>INDEX(Speeds!$C$179:$K$202,$C102-1,4)</f>
        <v>41.4603385925293</v>
      </c>
      <c r="H102" s="308">
        <f>INDEX(Speeds!$C$179:$K$202,$C102-1,5)</f>
        <v>40.495479583740234</v>
      </c>
      <c r="I102" s="308">
        <f>INDEX(Speeds!$C$179:$K$202,$C102-1,6)</f>
        <v>38.658329010009766</v>
      </c>
      <c r="J102" s="308">
        <f>INDEX(Speeds!$C$179:$K$202,$C102-1,7)</f>
        <v>35.08518981933594</v>
      </c>
      <c r="K102" s="308">
        <f>INDEX(Speeds!$C$179:$K$202,$C102-1,8)</f>
        <v>28.61808967590332</v>
      </c>
      <c r="L102" s="309">
        <f>INDEX(Speeds!$C$179:$K$202,$C102-1,9)</f>
        <v>28.71640968322754</v>
      </c>
      <c r="M102" s="309">
        <f>INDEX(Speeds!$C$179:$L$202,$C102-1,10)</f>
        <v>42.8341915512085</v>
      </c>
      <c r="O102" s="324"/>
    </row>
    <row r="103" spans="1:15" ht="12.75">
      <c r="A103" s="120">
        <f>+'Basic Input Data'!$B$20</f>
        <v>0</v>
      </c>
      <c r="B103" s="277" t="s">
        <v>1037</v>
      </c>
      <c r="C103" s="341">
        <f>+$F$8</f>
        <v>17</v>
      </c>
      <c r="D103" s="308">
        <f>INDEX(Speeds!$C$179:$K$202,$C103-1,1)</f>
        <v>44.04990005493164</v>
      </c>
      <c r="E103" s="308">
        <f>INDEX(Speeds!$C$179:$K$202,$C103-1,2)</f>
        <v>39.36354064941406</v>
      </c>
      <c r="F103" s="308">
        <f>INDEX(Speeds!$C$179:$K$202,$C103-1,3)</f>
        <v>37.388309478759766</v>
      </c>
      <c r="G103" s="308">
        <f>INDEX(Speeds!$C$179:$K$202,$C103-1,4)</f>
        <v>35.487159729003906</v>
      </c>
      <c r="H103" s="308">
        <f>INDEX(Speeds!$C$179:$K$202,$C103-1,5)</f>
        <v>34.92018127441406</v>
      </c>
      <c r="I103" s="308">
        <f>INDEX(Speeds!$C$179:$K$202,$C103-1,6)</f>
        <v>32.55371856689453</v>
      </c>
      <c r="J103" s="308">
        <f>INDEX(Speeds!$C$179:$K$202,$C103-1,7)</f>
        <v>29.62516975402832</v>
      </c>
      <c r="K103" s="308">
        <f>INDEX(Speeds!$C$179:$K$202,$C103-1,8)</f>
        <v>25.405750274658203</v>
      </c>
      <c r="L103" s="309">
        <f>INDEX(Speeds!$C$179:$K$202,$C103-1,9)</f>
        <v>23.462749481201172</v>
      </c>
      <c r="M103" s="309">
        <f>INDEX(Speeds!$C$179:$L$202,$C103-1,10)</f>
        <v>36.30591983795166</v>
      </c>
      <c r="O103" s="324"/>
    </row>
    <row r="104" spans="1:15" ht="12.75">
      <c r="A104" s="328"/>
      <c r="B104" s="275" t="s">
        <v>1038</v>
      </c>
      <c r="C104" s="346">
        <f>+$G$8</f>
        <v>22</v>
      </c>
      <c r="D104" s="310">
        <f>INDEX(Speeds!$C$179:$K$202,$C104-1,1)</f>
        <v>35.75944900512695</v>
      </c>
      <c r="E104" s="310">
        <f>INDEX(Speeds!$C$179:$K$202,$C104-1,2)</f>
        <v>32.342628479003906</v>
      </c>
      <c r="F104" s="310">
        <f>INDEX(Speeds!$C$179:$K$202,$C104-1,3)</f>
        <v>29.937480926513672</v>
      </c>
      <c r="G104" s="310">
        <f>INDEX(Speeds!$C$179:$K$202,$C104-1,4)</f>
        <v>29.138269424438477</v>
      </c>
      <c r="H104" s="310">
        <f>INDEX(Speeds!$C$179:$K$202,$C104-1,5)</f>
        <v>28.86726951599121</v>
      </c>
      <c r="I104" s="310">
        <f>INDEX(Speeds!$C$179:$K$202,$C104-1,6)</f>
        <v>26.510150909423828</v>
      </c>
      <c r="J104" s="310">
        <f>INDEX(Speeds!$C$179:$K$202,$C104-1,7)</f>
        <v>24.21426010131836</v>
      </c>
      <c r="K104" s="310">
        <f>INDEX(Speeds!$C$179:$K$202,$C104-1,8)</f>
        <v>21.822280883789062</v>
      </c>
      <c r="L104" s="311">
        <f>INDEX(Speeds!$C$179:$K$202,$C104-1,9)</f>
        <v>18.65743064880371</v>
      </c>
      <c r="M104" s="311">
        <f>INDEX(Speeds!$C$179:$L$202,$C104-1,10)</f>
        <v>29.64659637451172</v>
      </c>
      <c r="O104" s="324"/>
    </row>
    <row r="105" spans="1:15" ht="12.75">
      <c r="A105" s="95" t="s">
        <v>778</v>
      </c>
      <c r="B105" s="276" t="s">
        <v>1058</v>
      </c>
      <c r="C105" s="336">
        <f>+$D$9</f>
        <v>13</v>
      </c>
      <c r="D105" s="312">
        <f>INDEX(Speeds!$C$203:$K$226,$C105-1,1)</f>
        <v>50.39154052734375</v>
      </c>
      <c r="E105" s="312">
        <f>INDEX(Speeds!$C$203:$K$226,$C105-1,2)</f>
        <v>44.47888946533203</v>
      </c>
      <c r="F105" s="312">
        <f>INDEX(Speeds!$C$203:$K$226,$C105-1,3)</f>
        <v>44.03976821899414</v>
      </c>
      <c r="G105" s="312">
        <f>INDEX(Speeds!$C$203:$K$226,$C105-1,4)</f>
        <v>40.27980041503906</v>
      </c>
      <c r="H105" s="312">
        <f>INDEX(Speeds!$C$203:$K$226,$C105-1,5)</f>
        <v>39.410118103027344</v>
      </c>
      <c r="I105" s="312">
        <f>INDEX(Speeds!$C$203:$K$226,$C105-1,6)</f>
        <v>37.891380310058594</v>
      </c>
      <c r="J105" s="312">
        <f>INDEX(Speeds!$C$203:$K$226,$C105-1,7)</f>
        <v>34.360870361328125</v>
      </c>
      <c r="K105" s="312">
        <f>INDEX(Speeds!$C$203:$K$226,$C105-1,8)</f>
        <v>28.23137092590332</v>
      </c>
      <c r="L105" s="313">
        <f>INDEX(Speeds!$C$203:$K$226,$C105-1,9)</f>
        <v>28.356149673461914</v>
      </c>
      <c r="M105" s="313">
        <f>INDEX(Speeds!$C$203:$L$226,$C105-1,10)</f>
        <v>41.6273136138916</v>
      </c>
      <c r="O105" s="324"/>
    </row>
    <row r="106" spans="1:15" ht="12.75">
      <c r="A106" s="96">
        <f>+'Basic Input Data'!$B$12</f>
        <v>0</v>
      </c>
      <c r="B106" s="277" t="s">
        <v>1035</v>
      </c>
      <c r="C106" s="341">
        <f>+$D$9</f>
        <v>13</v>
      </c>
      <c r="D106" s="308">
        <f>INDEX(Speeds!$C$203:$K$226,$C106-1,1)</f>
        <v>50.39154052734375</v>
      </c>
      <c r="E106" s="308">
        <f>INDEX(Speeds!$C$203:$K$226,$C106-1,2)</f>
        <v>44.47888946533203</v>
      </c>
      <c r="F106" s="308">
        <f>INDEX(Speeds!$C$203:$K$226,$C106-1,3)</f>
        <v>44.03976821899414</v>
      </c>
      <c r="G106" s="308">
        <f>INDEX(Speeds!$C$203:$K$226,$C106-1,4)</f>
        <v>40.27980041503906</v>
      </c>
      <c r="H106" s="308">
        <f>INDEX(Speeds!$C$203:$K$226,$C106-1,5)</f>
        <v>39.410118103027344</v>
      </c>
      <c r="I106" s="308">
        <f>INDEX(Speeds!$C$203:$K$226,$C106-1,6)</f>
        <v>37.891380310058594</v>
      </c>
      <c r="J106" s="308">
        <f>INDEX(Speeds!$C$203:$K$226,$C106-1,7)</f>
        <v>34.360870361328125</v>
      </c>
      <c r="K106" s="308">
        <f>INDEX(Speeds!$C$203:$K$226,$C106-1,8)</f>
        <v>28.23137092590332</v>
      </c>
      <c r="L106" s="309">
        <f>INDEX(Speeds!$C$203:$K$226,$C106-1,9)</f>
        <v>28.356149673461914</v>
      </c>
      <c r="M106" s="309">
        <f>INDEX(Speeds!$C$203:$L$226,$C106-1,10)</f>
        <v>41.6273136138916</v>
      </c>
      <c r="O106" s="324"/>
    </row>
    <row r="107" spans="1:15" ht="12.75">
      <c r="A107" s="96" t="s">
        <v>743</v>
      </c>
      <c r="B107" s="277" t="s">
        <v>1036</v>
      </c>
      <c r="C107" s="341">
        <f>+$E$9</f>
        <v>16</v>
      </c>
      <c r="D107" s="308">
        <f>INDEX(Speeds!$C$203:$K$226,$C107-1,1)</f>
        <v>44.99966049194336</v>
      </c>
      <c r="E107" s="308">
        <f>INDEX(Speeds!$C$203:$K$226,$C107-1,2)</f>
        <v>40.00196075439453</v>
      </c>
      <c r="F107" s="308">
        <f>INDEX(Speeds!$C$203:$K$226,$C107-1,3)</f>
        <v>38.57442092895508</v>
      </c>
      <c r="G107" s="308">
        <f>INDEX(Speeds!$C$203:$K$226,$C107-1,4)</f>
        <v>36.24829864501953</v>
      </c>
      <c r="H107" s="308">
        <f>INDEX(Speeds!$C$203:$K$226,$C107-1,5)</f>
        <v>35.64051818847656</v>
      </c>
      <c r="I107" s="308">
        <f>INDEX(Speeds!$C$203:$K$226,$C107-1,6)</f>
        <v>33.54481887817383</v>
      </c>
      <c r="J107" s="308">
        <f>INDEX(Speeds!$C$203:$K$226,$C107-1,7)</f>
        <v>30.48365020751953</v>
      </c>
      <c r="K107" s="308">
        <f>INDEX(Speeds!$C$203:$K$226,$C107-1,8)</f>
        <v>25.945499420166016</v>
      </c>
      <c r="L107" s="309">
        <f>INDEX(Speeds!$C$203:$K$226,$C107-1,9)</f>
        <v>24.492769241333008</v>
      </c>
      <c r="M107" s="309">
        <f>INDEX(Speeds!$C$203:$L$226,$C107-1,10)</f>
        <v>37.15587358474731</v>
      </c>
      <c r="O107" s="324"/>
    </row>
    <row r="108" spans="1:15" ht="12.75">
      <c r="A108" s="96">
        <f>+'Basic Input Data'!$B$21</f>
        <v>0</v>
      </c>
      <c r="B108" s="277" t="s">
        <v>1037</v>
      </c>
      <c r="C108" s="341">
        <f>+$F$9</f>
        <v>20</v>
      </c>
      <c r="D108" s="308">
        <f>INDEX(Speeds!$C$203:$K$226,$C108-1,1)</f>
        <v>38.32637023925781</v>
      </c>
      <c r="E108" s="308">
        <f>INDEX(Speeds!$C$203:$K$226,$C108-1,2)</f>
        <v>34.4263801574707</v>
      </c>
      <c r="F108" s="308">
        <f>INDEX(Speeds!$C$203:$K$226,$C108-1,3)</f>
        <v>32.33147048950195</v>
      </c>
      <c r="G108" s="308">
        <f>INDEX(Speeds!$C$203:$K$226,$C108-1,4)</f>
        <v>31.153409957885742</v>
      </c>
      <c r="H108" s="308">
        <f>INDEX(Speeds!$C$203:$K$226,$C108-1,5)</f>
        <v>30.804569244384766</v>
      </c>
      <c r="I108" s="308">
        <f>INDEX(Speeds!$C$203:$K$226,$C108-1,6)</f>
        <v>28.492679595947266</v>
      </c>
      <c r="J108" s="308">
        <f>INDEX(Speeds!$C$203:$K$226,$C108-1,7)</f>
        <v>25.97715950012207</v>
      </c>
      <c r="K108" s="308">
        <f>INDEX(Speeds!$C$203:$K$226,$C108-1,8)</f>
        <v>23.047340393066406</v>
      </c>
      <c r="L108" s="309">
        <f>INDEX(Speeds!$C$203:$K$226,$C108-1,9)</f>
        <v>20.3001708984375</v>
      </c>
      <c r="M108" s="309">
        <f>INDEX(Speeds!$C$203:$L$226,$C108-1,10)</f>
        <v>31.73896852493286</v>
      </c>
      <c r="O108" s="324"/>
    </row>
    <row r="109" spans="1:15" ht="12.75">
      <c r="A109" s="275"/>
      <c r="B109" s="275" t="s">
        <v>1038</v>
      </c>
      <c r="C109" s="346">
        <f>+$G$9</f>
        <v>25</v>
      </c>
      <c r="D109" s="310">
        <f>INDEX(Speeds!$C$203:$K$226,$C109-1,1)</f>
        <v>31.707170486450195</v>
      </c>
      <c r="E109" s="310">
        <f>INDEX(Speeds!$C$203:$K$226,$C109-1,2)</f>
        <v>28.761259078979492</v>
      </c>
      <c r="F109" s="310">
        <f>INDEX(Speeds!$C$203:$K$226,$C109-1,3)</f>
        <v>26.485700607299805</v>
      </c>
      <c r="G109" s="310">
        <f>INDEX(Speeds!$C$203:$K$226,$C109-1,4)</f>
        <v>25.959239959716797</v>
      </c>
      <c r="H109" s="310">
        <f>INDEX(Speeds!$C$203:$K$226,$C109-1,5)</f>
        <v>25.787189483642578</v>
      </c>
      <c r="I109" s="310">
        <f>INDEX(Speeds!$C$203:$K$226,$C109-1,6)</f>
        <v>23.60409927368164</v>
      </c>
      <c r="J109" s="310">
        <f>INDEX(Speeds!$C$203:$K$226,$C109-1,7)</f>
        <v>21.588220596313477</v>
      </c>
      <c r="K109" s="310">
        <f>INDEX(Speeds!$C$203:$K$226,$C109-1,8)</f>
        <v>19.902080535888672</v>
      </c>
      <c r="L109" s="311">
        <f>INDEX(Speeds!$C$203:$K$226,$C109-1,9)</f>
        <v>16.5144100189209</v>
      </c>
      <c r="M109" s="311">
        <f>INDEX(Speeds!$C$203:$L$226,$C109-1,10)</f>
        <v>26.37155834197998</v>
      </c>
      <c r="O109" s="324"/>
    </row>
    <row r="110" ht="12.75">
      <c r="O110" s="324"/>
    </row>
    <row r="111" spans="1:15" ht="12.7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</row>
  </sheetData>
  <conditionalFormatting sqref="D11">
    <cfRule type="expression" priority="1" dxfId="0" stopIfTrue="1">
      <formula>AND($V$26=99,$W$26=99)</formula>
    </cfRule>
  </conditionalFormatting>
  <conditionalFormatting sqref="E11">
    <cfRule type="expression" priority="2" dxfId="0" stopIfTrue="1">
      <formula>AND($V$27=99,$W$27=99)</formula>
    </cfRule>
  </conditionalFormatting>
  <conditionalFormatting sqref="F11">
    <cfRule type="expression" priority="3" dxfId="0" stopIfTrue="1">
      <formula>AND($V$28=99,$W$28=99)</formula>
    </cfRule>
  </conditionalFormatting>
  <conditionalFormatting sqref="G11">
    <cfRule type="expression" priority="4" dxfId="0" stopIfTrue="1">
      <formula>AND($V$29=99,$W$29=99)</formula>
    </cfRule>
  </conditionalFormatting>
  <conditionalFormatting sqref="H11">
    <cfRule type="expression" priority="5" dxfId="0" stopIfTrue="1">
      <formula>AND($V$30=99,$W$30=99)</formula>
    </cfRule>
  </conditionalFormatting>
  <conditionalFormatting sqref="I11">
    <cfRule type="expression" priority="6" dxfId="0" stopIfTrue="1">
      <formula>AND($V$31=99,$W$31=99)</formula>
    </cfRule>
  </conditionalFormatting>
  <conditionalFormatting sqref="J11">
    <cfRule type="expression" priority="7" dxfId="0" stopIfTrue="1">
      <formula>AND($V$32=99,$W$32=99)</formula>
    </cfRule>
  </conditionalFormatting>
  <conditionalFormatting sqref="K11">
    <cfRule type="expression" priority="8" dxfId="0" stopIfTrue="1">
      <formula>AND($V$26=33,$W$33=99)</formula>
    </cfRule>
  </conditionalFormatting>
  <conditionalFormatting sqref="L11">
    <cfRule type="expression" priority="9" dxfId="0" stopIfTrue="1">
      <formula>AND($V$34=99,$W$34=99)</formula>
    </cfRule>
  </conditionalFormatting>
  <dataValidations count="1">
    <dataValidation type="whole" allowBlank="1" showInputMessage="1" showErrorMessage="1" sqref="C7:G9">
      <formula1>2</formula1>
      <formula2>25</formula2>
    </dataValidation>
  </dataValidations>
  <printOptions horizontalCentered="1"/>
  <pageMargins left="0.75" right="0.75" top="0.75" bottom="0.75" header="0.5" footer="0.5"/>
  <pageSetup fitToHeight="2" fitToWidth="1" horizontalDpi="600" verticalDpi="600" orientation="portrait" scale="63" r:id="rId2"/>
  <headerFooter alignWithMargins="0">
    <oddHeader>&amp;L&amp;URoad Management Initiative&amp;C&amp;ERED Model - HDM-III VOC Module Version 3.2&amp;R&amp;USub-Saharan Africa</oddHeader>
    <oddFooter>&amp;L&amp;D - &amp;F - &amp;A&amp;RPage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 Archondo-Callao</cp:lastModifiedBy>
  <cp:lastPrinted>2003-08-08T13:04:09Z</cp:lastPrinted>
  <dcterms:modified xsi:type="dcterms:W3CDTF">2004-09-01T17:10:28Z</dcterms:modified>
  <cp:category/>
  <cp:version/>
  <cp:contentType/>
  <cp:contentStatus/>
</cp:coreProperties>
</file>